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260" windowHeight="8115" firstSheet="1" activeTab="1"/>
  </bookViews>
  <sheets>
    <sheet name="AMF-Demonstrativo I" sheetId="16" state="hidden" r:id="rId1"/>
    <sheet name="Metas Anuais" sheetId="22" r:id="rId2"/>
    <sheet name="Metodologia Metas Anuais" sheetId="23" r:id="rId3"/>
    <sheet name="Contas Financeiras" sheetId="18" state="hidden" r:id="rId4"/>
    <sheet name="ANEXO I (2)" sheetId="15" state="hidden" r:id="rId5"/>
    <sheet name="irpf_segsoc_inss" sheetId="12" state="hidden" r:id="rId6"/>
  </sheets>
  <definedNames>
    <definedName name="_xlnm.Print_Area" localSheetId="0">'AMF-Demonstrativo I'!$A$1:$P$29</definedName>
    <definedName name="_xlnm.Print_Area" localSheetId="4">'ANEXO I (2)'!$A$1:$F$75</definedName>
    <definedName name="_xlnm.Print_Area" localSheetId="5">irpf_segsoc_inss!$A$1:$E$53</definedName>
    <definedName name="_xlnm.Print_Area" localSheetId="1">'Metas Anuais'!$A$1:$F$25</definedName>
    <definedName name="_xlnm.Print_Area" localSheetId="2">'Metodologia Metas Anuais'!$A$1:$E$51</definedName>
  </definedNames>
  <calcPr calcId="145621"/>
</workbook>
</file>

<file path=xl/calcChain.xml><?xml version="1.0" encoding="utf-8"?>
<calcChain xmlns="http://schemas.openxmlformats.org/spreadsheetml/2006/main">
  <c r="D29" i="23" l="1"/>
  <c r="E29" i="23" s="1"/>
  <c r="D28" i="23"/>
  <c r="E28" i="23" s="1"/>
  <c r="A7" i="22" l="1"/>
  <c r="A4" i="22" l="1"/>
  <c r="A1" i="22"/>
  <c r="B22" i="22"/>
  <c r="B14" i="23"/>
  <c r="B24" i="22" l="1"/>
  <c r="B23" i="22"/>
  <c r="A3" i="22"/>
  <c r="C37" i="23"/>
  <c r="E34" i="23" l="1"/>
  <c r="E17" i="23"/>
  <c r="E37" i="23" l="1"/>
  <c r="D8" i="22"/>
  <c r="B8" i="22"/>
  <c r="C15" i="23"/>
  <c r="C16" i="23"/>
  <c r="C17" i="23"/>
  <c r="C20" i="23"/>
  <c r="C21" i="23"/>
  <c r="C22" i="23"/>
  <c r="C23" i="23"/>
  <c r="C28" i="23"/>
  <c r="C29" i="23"/>
  <c r="C31" i="23"/>
  <c r="C32" i="23"/>
  <c r="C33" i="23"/>
  <c r="C34" i="23"/>
  <c r="C38" i="23"/>
  <c r="C39" i="23"/>
  <c r="C16" i="22" s="1"/>
  <c r="B30" i="23"/>
  <c r="B27" i="23"/>
  <c r="B35" i="23" s="1"/>
  <c r="B14" i="22" s="1"/>
  <c r="B19" i="23"/>
  <c r="C18" i="23"/>
  <c r="C18" i="22"/>
  <c r="B18" i="22"/>
  <c r="C17" i="22"/>
  <c r="B17" i="22"/>
  <c r="D16" i="22"/>
  <c r="B16" i="22"/>
  <c r="B13" i="22"/>
  <c r="E31" i="23" l="1"/>
  <c r="E32" i="23"/>
  <c r="E33" i="23"/>
  <c r="E15" i="23"/>
  <c r="E16" i="23"/>
  <c r="E20" i="23"/>
  <c r="E21" i="23"/>
  <c r="E22" i="23"/>
  <c r="E23" i="23"/>
  <c r="E39" i="23"/>
  <c r="E18" i="22" s="1"/>
  <c r="D18" i="22"/>
  <c r="E38" i="23"/>
  <c r="E17" i="22" s="1"/>
  <c r="D17" i="22"/>
  <c r="F17" i="22"/>
  <c r="F18" i="22"/>
  <c r="E30" i="23"/>
  <c r="E27" i="23"/>
  <c r="E16" i="22"/>
  <c r="F16" i="22" s="1"/>
  <c r="C30" i="23"/>
  <c r="C27" i="23"/>
  <c r="C19" i="23"/>
  <c r="C14" i="23"/>
  <c r="C13" i="23" s="1"/>
  <c r="C35" i="23"/>
  <c r="C24" i="23"/>
  <c r="C36" i="23" s="1"/>
  <c r="B13" i="23"/>
  <c r="C14" i="22"/>
  <c r="C13" i="22"/>
  <c r="E35" i="23"/>
  <c r="E14" i="22" s="1"/>
  <c r="F14" i="22" s="1"/>
  <c r="E13" i="22"/>
  <c r="F13" i="22" s="1"/>
  <c r="E14" i="23" l="1"/>
  <c r="D14" i="22"/>
  <c r="D13" i="22"/>
  <c r="E19" i="23"/>
  <c r="C11" i="22"/>
  <c r="B24" i="23"/>
  <c r="B11" i="22"/>
  <c r="B36" i="23" l="1"/>
  <c r="B12" i="22"/>
  <c r="C12" i="22"/>
  <c r="C15" i="22" s="1"/>
  <c r="B15" i="22" l="1"/>
  <c r="D6" i="15" l="1"/>
  <c r="D5" i="15" s="1"/>
  <c r="D4" i="15" s="1"/>
  <c r="N16" i="16"/>
  <c r="P16" i="16" s="1"/>
  <c r="H16" i="16"/>
  <c r="J16" i="16" s="1"/>
  <c r="B11" i="16"/>
  <c r="C11" i="16"/>
  <c r="D11" i="16"/>
  <c r="E11" i="16"/>
  <c r="F11" i="16"/>
  <c r="G11" i="16"/>
  <c r="B13" i="16"/>
  <c r="C13" i="16"/>
  <c r="D13" i="16"/>
  <c r="E13" i="16"/>
  <c r="F13" i="16"/>
  <c r="G13" i="16"/>
  <c r="C14" i="16"/>
  <c r="B14" i="16" s="1"/>
  <c r="E14" i="16"/>
  <c r="D14" i="16" s="1"/>
  <c r="G14" i="16"/>
  <c r="F14" i="16" s="1"/>
  <c r="C15" i="16"/>
  <c r="B15" i="16" s="1"/>
  <c r="E15" i="16"/>
  <c r="D15" i="16" s="1"/>
  <c r="G15" i="16"/>
  <c r="F15" i="16" s="1"/>
  <c r="B16" i="16"/>
  <c r="E16" i="16"/>
  <c r="D16" i="16" s="1"/>
  <c r="F16" i="16"/>
  <c r="O16" i="16"/>
  <c r="I16" i="16"/>
  <c r="K16" i="16" l="1"/>
  <c r="M16" i="16" s="1"/>
  <c r="L16" i="16"/>
  <c r="H10" i="16" l="1"/>
  <c r="J10" i="16" s="1"/>
  <c r="I10" i="16" l="1"/>
  <c r="H11" i="16"/>
  <c r="J11" i="16" s="1"/>
  <c r="I11" i="16"/>
  <c r="H12" i="16"/>
  <c r="J12" i="16" s="1"/>
  <c r="I12" i="16"/>
  <c r="O10" i="16" l="1"/>
  <c r="N10" i="16"/>
  <c r="P10" i="16" s="1"/>
  <c r="I13" i="16"/>
  <c r="I14" i="16" s="1"/>
  <c r="H13" i="16"/>
  <c r="K12" i="16" l="1"/>
  <c r="M12" i="16" s="1"/>
  <c r="L12" i="16"/>
  <c r="N11" i="16"/>
  <c r="O11" i="16"/>
  <c r="J13" i="16"/>
  <c r="H14" i="16"/>
  <c r="J14" i="16" s="1"/>
  <c r="L13" i="16" l="1"/>
  <c r="O12" i="16"/>
  <c r="K13" i="16"/>
  <c r="P11" i="16"/>
  <c r="N12" i="16"/>
  <c r="P12" i="16" s="1"/>
  <c r="H15" i="16"/>
  <c r="J15" i="16" s="1"/>
  <c r="N13" i="16" l="1"/>
  <c r="M13" i="16"/>
  <c r="O13" i="16"/>
  <c r="O14" i="16" s="1"/>
  <c r="I15" i="16"/>
  <c r="P13" i="16" l="1"/>
  <c r="N14" i="16"/>
  <c r="P14" i="16" s="1"/>
  <c r="N15" i="16" l="1"/>
  <c r="P15" i="16" s="1"/>
  <c r="O15" i="16" l="1"/>
  <c r="L10" i="16" l="1"/>
  <c r="K10" i="16" l="1"/>
  <c r="M10" i="16" s="1"/>
  <c r="K11" i="16"/>
  <c r="L11" i="16"/>
  <c r="L14" i="16" s="1"/>
  <c r="K14" i="16" l="1"/>
  <c r="M14" i="16" s="1"/>
  <c r="M11" i="16"/>
  <c r="K15" i="16" l="1"/>
  <c r="M15" i="16" s="1"/>
  <c r="L15" i="16" l="1"/>
  <c r="E18" i="23" l="1"/>
  <c r="E13" i="23" s="1"/>
  <c r="D11" i="22" l="1"/>
  <c r="E24" i="23"/>
  <c r="E11" i="22"/>
  <c r="F11" i="22" s="1"/>
  <c r="E36" i="23" l="1"/>
  <c r="E12" i="22"/>
  <c r="D12" i="22"/>
  <c r="D15" i="22" s="1"/>
  <c r="F12" i="22" l="1"/>
  <c r="E15" i="22"/>
  <c r="F15" i="22" s="1"/>
</calcChain>
</file>

<file path=xl/connections.xml><?xml version="1.0" encoding="utf-8"?>
<connections xmlns="http://schemas.openxmlformats.org/spreadsheetml/2006/main">
  <connection id="1" sourceFile="Z:\A2 - COORDENAÇÃO DE ESTUDOS\ANO\2013\PLOA 2013 - SUBSÍDIOS PARA COELC\Despesa\DETALHAMENTO DESPESA PLOA 2013.xlsx" keepAlive="1" name="DETALHAMENTO DESPESA PLOA 2013" type="5" refreshedVersion="0" new="1" background="1">
    <dbPr connection="Provider=Microsoft.ACE.OLEDB.12.0;Password=&quot;&quot;;User ID=Admin;Data Source=Z:\A2 - COORDENAÇÃO DE ESTUDOS\ANO\2013\PLOA 2013 - SUBSÍDIOS PARA COELC\Despesa\DETALHAMENTO DESPESA PLOA 2013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'Desp por Categoria$'" commandType="3"/>
  </connection>
  <connection id="2" sourceFile="Z:\A2 - COORDENAÇÃO DE ESTUDOS\ANO\2013\PLOA 2013 - SUBSÍDIOS PARA COELC\Receita\DETALHAMENTO RECEITA PLOA 2013.xlsx" keepAlive="1" name="DETALHAMENTO RECEITA PLOA 2013" type="5" refreshedVersion="0" new="1" background="1">
    <dbPr connection="Provider=Microsoft.ACE.OLEDB.12.0;Password=&quot;&quot;;User ID=Admin;Data Source=Z:\A2 - COORDENAÇÃO DE ESTUDOS\ANO\2013\PLOA 2013 - SUBSÍDIOS PARA COELC\Receita\DETALHAMENTO RECEITA PLOA 2013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'Receita Total$'" commandType="3"/>
  </connection>
</connections>
</file>

<file path=xl/sharedStrings.xml><?xml version="1.0" encoding="utf-8"?>
<sst xmlns="http://schemas.openxmlformats.org/spreadsheetml/2006/main" count="313" uniqueCount="280">
  <si>
    <t>ANEXO DE METAS FISCAIS</t>
  </si>
  <si>
    <t>I - RECEITAS FISCAIS</t>
  </si>
  <si>
    <t xml:space="preserve">      I.1.1 - Receitas de Origem Tributária</t>
  </si>
  <si>
    <t xml:space="preserve">    I.2 - Deduções (Receitas Financeiras)</t>
  </si>
  <si>
    <t xml:space="preserve">       I.2.4 - Amortizações</t>
  </si>
  <si>
    <t>II - DESPESAS FISCAIS</t>
  </si>
  <si>
    <t xml:space="preserve">    II.2 - Deduções (Despesas Financeiras)</t>
  </si>
  <si>
    <t xml:space="preserve">           II.2.3 - Concessão de Empréstimos</t>
  </si>
  <si>
    <t xml:space="preserve">           II.2.4 - Aquis.de Título de Capital já Integr.</t>
  </si>
  <si>
    <t>NOTAS:</t>
  </si>
  <si>
    <t>Observações:</t>
  </si>
  <si>
    <t xml:space="preserve">corrente                                    (B) </t>
  </si>
  <si>
    <t>constante          (C) = D/I1/I2</t>
  </si>
  <si>
    <t>constante                           (E) = F/I1/I2/I3</t>
  </si>
  <si>
    <t xml:space="preserve">    I.1 - Receitas Correntes + Capital (C)</t>
  </si>
  <si>
    <t>Total das Receitas Fiscais (I.1 - I.2) (A)</t>
  </si>
  <si>
    <t xml:space="preserve">    II.1 - Despesas Correntes + Capital (D)</t>
  </si>
  <si>
    <t>Total das Despesas Fiscais (II.1 - II.2) (B)</t>
  </si>
  <si>
    <r>
      <t xml:space="preserve">      I.1.2 - Transferências da União</t>
    </r>
    <r>
      <rPr>
        <b/>
        <vertAlign val="superscript"/>
        <sz val="10"/>
        <rFont val="Arial"/>
        <family val="2"/>
      </rPr>
      <t xml:space="preserve"> (2)</t>
    </r>
  </si>
  <si>
    <t>PROJEÇÃO</t>
  </si>
  <si>
    <t>ANEXO II</t>
  </si>
  <si>
    <t>constante              (A)  = B/I1</t>
  </si>
  <si>
    <t>corrente                (D) = B*P2*I2</t>
  </si>
  <si>
    <t>corrente             (F) = D*P3*I3</t>
  </si>
  <si>
    <t>ANEXO I</t>
  </si>
  <si>
    <t>RELATÓRIO DA RECEITA REALIZADA E PREVISTA DE ORIGEM TRIBUTÁRIA: 2010 A 2012</t>
  </si>
  <si>
    <t>VALORES CORRENTES EM R$</t>
  </si>
  <si>
    <t>CÓDIGO</t>
  </si>
  <si>
    <t>FONTE</t>
  </si>
  <si>
    <t>ESPECIFICAÇÃO</t>
  </si>
  <si>
    <t>TOTAL DA RECEITA DE ORIGEM TRIBUTÁRIA</t>
  </si>
  <si>
    <t>1100.00.00</t>
  </si>
  <si>
    <t xml:space="preserve">  RECEITA TRIBUTÁRIA</t>
  </si>
  <si>
    <t>1110.00.00</t>
  </si>
  <si>
    <t xml:space="preserve">   IMPOSTOS</t>
  </si>
  <si>
    <t>1112.00.00</t>
  </si>
  <si>
    <r>
      <t xml:space="preserve">    IMPOSTO SOBRE O PATRIMÔNIO E A RENDA</t>
    </r>
    <r>
      <rPr>
        <b/>
        <sz val="10"/>
        <color indexed="10"/>
        <rFont val="Arial"/>
        <family val="2"/>
      </rPr>
      <t/>
    </r>
  </si>
  <si>
    <t>1112.02.00</t>
  </si>
  <si>
    <t xml:space="preserve">    IMPOSTO S/ PROPRIEDADE PREDIAL E TERRITORIAL URBANO </t>
  </si>
  <si>
    <t>1112.05.00</t>
  </si>
  <si>
    <t xml:space="preserve">    IMPOSTO S/ PROPRIEDADE DE VEÍCULO AUTOMOTORES</t>
  </si>
  <si>
    <t>1112.07.00</t>
  </si>
  <si>
    <t xml:space="preserve">    IMPOSTO S/TRANS. CAUSA MORTIS OU DOAÇÃO BENS E DIREITOS </t>
  </si>
  <si>
    <t>1112.08.00</t>
  </si>
  <si>
    <t xml:space="preserve">    IMPOSTO DE TRANS. INTER VIVOS DE BENS IMÓVEIS </t>
  </si>
  <si>
    <t>1113.00.00</t>
  </si>
  <si>
    <t xml:space="preserve">    IMPOSTO SOBRE A PRODUÇÃO E CIRCULAÇÃO</t>
  </si>
  <si>
    <t>1113.02.00</t>
  </si>
  <si>
    <t xml:space="preserve">    IMPOSTO S/ OP. REL.CIRC.MERC. S/ SERV.TRANSP.E COMUNICAÇÃO</t>
  </si>
  <si>
    <t>100.</t>
  </si>
  <si>
    <t xml:space="preserve">          ICMS PADES LEI 1314 DE 19.12.96</t>
  </si>
  <si>
    <t xml:space="preserve">          FIN. ESPECIAL PARA O DESENVOLVIMENTO - FIDE</t>
  </si>
  <si>
    <t>1113.05.00</t>
  </si>
  <si>
    <t xml:space="preserve">    IMPOSTO SOBRE SERVIÇOS DE QUALQUER NATUREZA</t>
  </si>
  <si>
    <t>1113.06.00</t>
  </si>
  <si>
    <t xml:space="preserve">    IMPOSTO SIMPLES </t>
  </si>
  <si>
    <t>1120.00.00</t>
  </si>
  <si>
    <t xml:space="preserve">   TAXAS</t>
  </si>
  <si>
    <t>1121.00.00</t>
  </si>
  <si>
    <t xml:space="preserve">    PELO EXERCÍCIO DO PODER DE POLÍCIA</t>
  </si>
  <si>
    <t>1121.29.00</t>
  </si>
  <si>
    <t>1121.41.00</t>
  </si>
  <si>
    <t xml:space="preserve">    TAXA DE FISC.SERV.PÚBLICOS DE ABASTECIMENTO DE ÁGUA E SANEAMENTO</t>
  </si>
  <si>
    <t>1121.42.00</t>
  </si>
  <si>
    <t xml:space="preserve">    TAXA DE FISCALIZAÇÃO DO USO DOS RECURSOS HÍDRICOS</t>
  </si>
  <si>
    <t>1122.00.00</t>
  </si>
  <si>
    <t xml:space="preserve">    PELA PRESTAÇÃO DE SERVIÇOS</t>
  </si>
  <si>
    <t>1122.05.00</t>
  </si>
  <si>
    <t xml:space="preserve">    TAXA DE EXPEDIENTE</t>
  </si>
  <si>
    <t xml:space="preserve">    TAXA DE VISTORIA EM ESTABELECIMENTO - SID</t>
  </si>
  <si>
    <t>1122.90.00</t>
  </si>
  <si>
    <t xml:space="preserve">    TAXA DE LIMPEZA PÚBLICA</t>
  </si>
  <si>
    <t>1220.03.03</t>
  </si>
  <si>
    <t xml:space="preserve"> RECURSOS DO REGIME SIMPLIFICADO DE TRIBUTOS</t>
  </si>
  <si>
    <t xml:space="preserve"> REGIME ESPECIAL DE APURAÇÃO - REA ICMS</t>
  </si>
  <si>
    <t>1721.01.01</t>
  </si>
  <si>
    <t xml:space="preserve"> COTA-PARTE FUNDO DE PARTICIPAÇÃO DOS ESTADOS E DF</t>
  </si>
  <si>
    <t>1721.01.02</t>
  </si>
  <si>
    <t xml:space="preserve"> COTA-PARTE FUNDO DE PARTICIPAÇÃO DOS MUNICÍPIOS</t>
  </si>
  <si>
    <t xml:space="preserve"> OUTRAS RECEITAS CORRENTES</t>
  </si>
  <si>
    <t>1911.00.00</t>
  </si>
  <si>
    <t xml:space="preserve">    MULTAS E JUROS DE MORA DOS TRIBUTOS</t>
  </si>
  <si>
    <t>1911.20.00</t>
  </si>
  <si>
    <t xml:space="preserve">    MULTA E JUROS DE MORA DO ITCD</t>
  </si>
  <si>
    <t>1911.23.00</t>
  </si>
  <si>
    <t xml:space="preserve">    MULTA POR DESCUMPRIMENTO DE OBRIGAÇÃO ACESSÓRIA</t>
  </si>
  <si>
    <t>1911.38.00</t>
  </si>
  <si>
    <t xml:space="preserve">    MULTAS  E JUROS DE MORA DO IPTU</t>
  </si>
  <si>
    <t>1911.39.00</t>
  </si>
  <si>
    <t xml:space="preserve">    MULTAS  E JUROS DE MORA DO ITBI</t>
  </si>
  <si>
    <t>1911.40.00</t>
  </si>
  <si>
    <t xml:space="preserve">    MULTAS  E JUROS DE MORA DO ISS</t>
  </si>
  <si>
    <t>1911.41.00</t>
  </si>
  <si>
    <t xml:space="preserve">    MULTAS  E JUROS DE MORA DO IPVA</t>
  </si>
  <si>
    <t>1911.42.00</t>
  </si>
  <si>
    <t xml:space="preserve">    MULTAS  E JUROS DE MORA DO ICMS</t>
  </si>
  <si>
    <t>1911.43.00</t>
  </si>
  <si>
    <t xml:space="preserve">    MULTAS E JUROS DE MORA DA TLP</t>
  </si>
  <si>
    <t>1911.44.00</t>
  </si>
  <si>
    <t xml:space="preserve">    MULTAS E JUROS DE MORA DO IMPOSTO SIMPLES</t>
  </si>
  <si>
    <t>1911.99.00</t>
  </si>
  <si>
    <t xml:space="preserve">    MULTAS  E JUROS DE MORA DE OUTROS TRIBUTOS</t>
  </si>
  <si>
    <t>1913.00.00</t>
  </si>
  <si>
    <t xml:space="preserve">    MULTAS E JUROS DE MORA DA DÍVIDA ATIVA TRIBUTÁRIA</t>
  </si>
  <si>
    <t>1913.11.00</t>
  </si>
  <si>
    <t xml:space="preserve">    MULTAS E JUROS DE MORA DA DÍVIDA ATIVA DO IPTU</t>
  </si>
  <si>
    <t>1913.12.00</t>
  </si>
  <si>
    <t xml:space="preserve">    MULTAS E JUROS DE MORA DA DÍVIDA ATIVA DO ITBI</t>
  </si>
  <si>
    <t>1913.13.00</t>
  </si>
  <si>
    <t xml:space="preserve">    MULTAS E JUROS DE MORA DA DÍVIDA ATIVA DO ISS</t>
  </si>
  <si>
    <t>1913.14.00</t>
  </si>
  <si>
    <t xml:space="preserve">    MULTAS E JUROS DE MORA DA DÍVIDA ATIVA DO IPVA</t>
  </si>
  <si>
    <t>1913.15.00</t>
  </si>
  <si>
    <t xml:space="preserve">    MULTAS E JUROS DE MORA DA DÍVIDA ATIVA DO ICMS</t>
  </si>
  <si>
    <t>1913.20.00</t>
  </si>
  <si>
    <t xml:space="preserve">    MULTAS E JUROS DE MORA DA DÍVIDA ATIVA DO ITCD</t>
  </si>
  <si>
    <t>1913.22.00</t>
  </si>
  <si>
    <t xml:space="preserve">    MULTAS E JUROS DE MORA DA DÍVIDA ATIVA DA TLP</t>
  </si>
  <si>
    <t>1913.25.00</t>
  </si>
  <si>
    <t xml:space="preserve">    MULTAS E JUROS DE MORA DÍVIDA ATIVA DO IMPOSTO SIMPLES</t>
  </si>
  <si>
    <t>1913.99.00</t>
  </si>
  <si>
    <t xml:space="preserve">    MULTAS E JUROS DE MORA DÍVIDA ATIVA DE OUTROS TRIBUTOS</t>
  </si>
  <si>
    <t>1931.00.00</t>
  </si>
  <si>
    <t xml:space="preserve">    RECEITA DA DÍVIDA ATIVA TRIBUTÁRIA</t>
  </si>
  <si>
    <t>1931.11.00</t>
  </si>
  <si>
    <t xml:space="preserve">    RECEITA DA DÍVIDA ATIVA DO IPTU</t>
  </si>
  <si>
    <t>1931.12.00</t>
  </si>
  <si>
    <t xml:space="preserve">    RECEITA DA DÍVIDA ATIVA DO ITBI</t>
  </si>
  <si>
    <t>1931.13.00</t>
  </si>
  <si>
    <t xml:space="preserve">    RECEITA DA DÍVIDA ATIVA DO ISS</t>
  </si>
  <si>
    <t>1931.14.00</t>
  </si>
  <si>
    <t xml:space="preserve">    RECEITA DA DÍVIDA ATIVA DO IPVA</t>
  </si>
  <si>
    <t>1931.15.00</t>
  </si>
  <si>
    <t xml:space="preserve">    RECEITA DA DÍVIDA ATIVA DO ICMS</t>
  </si>
  <si>
    <t>1931.17.00</t>
  </si>
  <si>
    <t xml:space="preserve">    RECEITA DA DÍVIDA ATIVA DA TLP</t>
  </si>
  <si>
    <t>1931.20.00</t>
  </si>
  <si>
    <t xml:space="preserve">    RECEITA DA DÍVIDA ATIVA DO ITCD</t>
  </si>
  <si>
    <t>1931.21.00</t>
  </si>
  <si>
    <t xml:space="preserve">    RECEITA DA DÍVIDA ATIVA DO IMPOSTO SIMPLES</t>
  </si>
  <si>
    <t>1931.25.00</t>
  </si>
  <si>
    <t xml:space="preserve">    RECEITA DA DÍVIDA ATIVA ADVINDA LC 52/97 (COMP.C/ PRECATÓRIOS)</t>
  </si>
  <si>
    <t>1931.99.00</t>
  </si>
  <si>
    <t xml:space="preserve">    RECEITA DA DÍVIDA ATIVA DE OUTROS TRIBUTOS</t>
  </si>
  <si>
    <t>1934.00.00</t>
  </si>
  <si>
    <t>Elaboração: Núcleo de Análise e Projeção Econômico-Tributária/COPET/SUREC/SEF.</t>
  </si>
  <si>
    <t xml:space="preserve">          Governo do Distrito Federal</t>
  </si>
  <si>
    <t xml:space="preserve">          Secretaria de Planejamento e Gestão</t>
  </si>
  <si>
    <t>Projeções de IRPF, PSS, Pensão Militar e INSS, para 2010, 2011 e 2012 - Anexo XXII</t>
  </si>
  <si>
    <t>Ref</t>
  </si>
  <si>
    <t>IRPF 2010</t>
  </si>
  <si>
    <t>PSS 2010</t>
  </si>
  <si>
    <t>PENSÃO MILITAR 2010</t>
  </si>
  <si>
    <t>INSS 2010</t>
  </si>
  <si>
    <t>TOTAL</t>
  </si>
  <si>
    <t>IRPF 2011</t>
  </si>
  <si>
    <t>PSS 2011</t>
  </si>
  <si>
    <t>PENSÃO MILITAR 2011</t>
  </si>
  <si>
    <t>INSS 2011</t>
  </si>
  <si>
    <t>IRPF 2012</t>
  </si>
  <si>
    <t>PSS 2012</t>
  </si>
  <si>
    <t>PENSÃO MILITAR 2012</t>
  </si>
  <si>
    <t>INSS 2012</t>
  </si>
  <si>
    <t>Obs: O Índice de Crescimento Vegetativo utilizado foi de 0,3% a. m.; utilizando como base para janeiro de 2010 os dados executados do mês de março de 2009 e assim sucessivamente.</t>
  </si>
  <si>
    <t>PIB (P1)</t>
  </si>
  <si>
    <t>PIB (P2)</t>
  </si>
  <si>
    <t>IPCA (I1)</t>
  </si>
  <si>
    <t>IPCA (I2)</t>
  </si>
  <si>
    <t>2) Preços Constantes: a conversão de valores correntes para constantes foi realizada com o uso do IPCA, trazendo os valores das metas anuais para valores praticados no ano anterior ao ano de referência da LDO.</t>
  </si>
  <si>
    <t>III - RESULTADO PRIMÁRIO (A- B)</t>
  </si>
  <si>
    <t>LEI DE DIRETRIZES ORÇAMENTÁRIAS 2010</t>
  </si>
  <si>
    <t>METAS ANUAIS</t>
  </si>
  <si>
    <t>1113.02.22</t>
  </si>
  <si>
    <t>1122.09.00</t>
  </si>
  <si>
    <t xml:space="preserve"> CONTRIB.  PROG. INCENT. ARREC. EDUC. TRIBUTÁRIA - PINAT</t>
  </si>
  <si>
    <t>1220.03.05</t>
  </si>
  <si>
    <t>1600.02.20 (1)</t>
  </si>
  <si>
    <t xml:space="preserve">    MULTAS E JUROS DE MORA DA DÍVIDA ATIVA DA TAXA DE FUNCIONAMENTO DE ESTABELECIMENTOS(3)</t>
  </si>
  <si>
    <t xml:space="preserve">    ENCARGOS DA DÍVIDA ATIVA AJUIZADA (2)</t>
  </si>
  <si>
    <t xml:space="preserve"> Notas: (1) Os Dados para está rubrica  encontravam-se sob conta contábil 1220.03.04 até outubro de 2008.</t>
  </si>
  <si>
    <t>(2)  Inclui Dívida Ativa Não-Tributária.</t>
  </si>
  <si>
    <t>(3)  Entre 2006-2008 era denominada TAXA DE VIGILÂNCIA SANITÁRIA</t>
  </si>
  <si>
    <t>4) A metodologia adotada para o cálculo das metas anuais foi a disponibilizada pela Secretaria do Tesouro Nacional e são apenas indicativas.</t>
  </si>
  <si>
    <t>IPCA (% anual)</t>
  </si>
  <si>
    <t>PIB real (crescimento % anual)</t>
  </si>
  <si>
    <t>VARIÁVEIS</t>
  </si>
  <si>
    <t>Variáveis:</t>
  </si>
  <si>
    <t>Dívida Pública Consolidada</t>
  </si>
  <si>
    <t xml:space="preserve">Resultado Nominal </t>
  </si>
  <si>
    <t>Resultado Primário (III) = (I - II)</t>
  </si>
  <si>
    <t>Despesas Primárias (II)</t>
  </si>
  <si>
    <t>Despesa Total</t>
  </si>
  <si>
    <t>Receitas Primárias (I)</t>
  </si>
  <si>
    <t>Receita Total</t>
  </si>
  <si>
    <t>% PIB        (c/PIB) x 100</t>
  </si>
  <si>
    <t xml:space="preserve">Valor Constante             </t>
  </si>
  <si>
    <t>Valor Corrente              (c)</t>
  </si>
  <si>
    <t>% PIB        (b/PIB) x 100</t>
  </si>
  <si>
    <t>Valor Corrente              (b)</t>
  </si>
  <si>
    <t>% PIB        (a/PIB) x 100</t>
  </si>
  <si>
    <t>Valor Corrente              (a)</t>
  </si>
  <si>
    <t>AMF - Demonstrativo I (LRF, Art. 4º, § 1)</t>
  </si>
  <si>
    <t>DISTRITO FEDERAL - DF</t>
  </si>
  <si>
    <t xml:space="preserve">    TAXA DE LICENÇA PARA EXECUÇÃO DE OBRAS - TEL</t>
  </si>
  <si>
    <t xml:space="preserve">    TAXA DE FUNCIONAMENTO DE ESTABELECIMENTO - TFE</t>
  </si>
  <si>
    <t>Taxas informadas pelo Raimundo em 14/05/2009 as 16:31 - Não computadas no total desta planilha.</t>
  </si>
  <si>
    <t>IRPQN</t>
  </si>
  <si>
    <r>
      <t xml:space="preserve">           II.2.1 - Juros e Encargos da Dívida </t>
    </r>
    <r>
      <rPr>
        <vertAlign val="superscript"/>
        <sz val="10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(5)</t>
    </r>
  </si>
  <si>
    <r>
      <t xml:space="preserve">           II.2.2 - Amortização da Dívida </t>
    </r>
    <r>
      <rPr>
        <b/>
        <vertAlign val="superscript"/>
        <sz val="10"/>
        <rFont val="Arial"/>
        <family val="2"/>
      </rPr>
      <t xml:space="preserve"> (5)</t>
    </r>
  </si>
  <si>
    <t>1) As expectativas de mercado para a taxa de inflação (IPCA) e taxa de crescimento anual do PIB, foram obtidos no site do Banco Central do Brasil, na data de referência 08/05/2009. E a projeção do PIB nominal da união foi informada pela Secretaria de Orçamento Federal/MP;</t>
  </si>
  <si>
    <t>3) Para o cálculo do resultado primário e nominal adotou-se o critério "acima da linha".</t>
  </si>
  <si>
    <t>R$ mil</t>
  </si>
  <si>
    <t>Projeção do PIB da União - R$ mil</t>
  </si>
  <si>
    <t>13250206 - REM.DEP.BANCÁRIOS CONTA ÚNICA - CTU</t>
  </si>
  <si>
    <t>13250114 - REM.DEP.BANCÁRIOS - FUNAM</t>
  </si>
  <si>
    <t>13250119 - REM.DEP.BANCÁRIOS -  PRÓ-JURÍDICO</t>
  </si>
  <si>
    <t>13250120 - REM.DEP.BANCÁRIOS  - FUNGER</t>
  </si>
  <si>
    <t>13250130 - REM.DEP.BANCÁRIOS - FUNDO PRÓ GESTÃO</t>
  </si>
  <si>
    <t>13250142 - REM.DEP.BANCÁRIOS - FUNDHAB</t>
  </si>
  <si>
    <t>13250145 - REM.DEP.BANCÁRIOS - FUNDO DESEN. RURAL</t>
  </si>
  <si>
    <t>13250150 - REM.DEP.BANCÁRIOS - PROJUR</t>
  </si>
  <si>
    <t>13230000 - PARTICIPAÇÕES</t>
  </si>
  <si>
    <t>13250220 - REM.DEP.BANCÁRIOS - EMPRESAS</t>
  </si>
  <si>
    <t>16000201 - JUROS DE EMPRÉSTIMOS</t>
  </si>
  <si>
    <t>16000217 - JUROS DE EMPRÉSTIMOS - FUNDHABI</t>
  </si>
  <si>
    <t>16000216 - JUROS DE EMPRÉSTIMOS - SEDUH/IDHAB</t>
  </si>
  <si>
    <t>21140802 - BNDES</t>
  </si>
  <si>
    <t>21230504 - BIRD</t>
  </si>
  <si>
    <t>21230803 - BID</t>
  </si>
  <si>
    <t>21231004 - BIRD</t>
  </si>
  <si>
    <t>22250000 - ALIENAÇÃO DE IMÓVEIS URBANOS</t>
  </si>
  <si>
    <t>23008007 - AMORTIZAÇÃO DE FINANCIAMENTO FUNDHABI</t>
  </si>
  <si>
    <t>23008005 - AMORTIZAÇÃO DE FINANCIAMENTO - FUNGER</t>
  </si>
  <si>
    <t>23008008 - AMORTIZAÇÃO DE FINANCIAMENTO - FDR</t>
  </si>
  <si>
    <t>23008002 - FINANCIAMENTOS DE PROJETOS</t>
  </si>
  <si>
    <t>13281001 - REM.DEP.BANCÁRIOS DO RPPS - BRB RENDA FIXA</t>
  </si>
  <si>
    <t>13281002 - REM.DEP.BANCÁRIOS DO RPPS - BANCO DO BRASIL RENDA FIXA</t>
  </si>
  <si>
    <t>13281003 - REM.DEP.BANCÁRIOS DO RPPS - CAIXA ECONOMICA FEDERAL RENDA FIXA</t>
  </si>
  <si>
    <t>CONTAS FINANCEIRAS DAS RECEITAS DE ORIGEM FINANCEIRA:</t>
  </si>
  <si>
    <t>*</t>
  </si>
  <si>
    <t>22190000 - ALIENAÇÃO DE OUTROS BENS MÓVEIS</t>
  </si>
  <si>
    <t>EXCEÇÕES (conforme MTDF-STN, Vol.II REREEO, 2009, pag.80/81)</t>
  </si>
  <si>
    <t>13211100 - AÇÕES E COTAS DE SOCIEDADES</t>
  </si>
  <si>
    <t>12220000 - DIVIDENDOS</t>
  </si>
  <si>
    <t>Pela mesma orientação considera-se apenas as aplicações financeiras das Receitas Patrimoniais,</t>
  </si>
  <si>
    <t>não deduzindo as demais, entre elas:</t>
  </si>
  <si>
    <t>R$ milhares</t>
  </si>
  <si>
    <t>Dívida Consolidada Líquida</t>
  </si>
  <si>
    <t>cenário macroeconômico considerado:</t>
  </si>
  <si>
    <t>corrente                       (A)</t>
  </si>
  <si>
    <t>constante                    (B)  = A/I1</t>
  </si>
  <si>
    <t>constante                    (D)  = C/I1/I2</t>
  </si>
  <si>
    <r>
      <t xml:space="preserve">      I.1.3 -  Demais Receitas </t>
    </r>
    <r>
      <rPr>
        <b/>
        <vertAlign val="superscript"/>
        <sz val="10"/>
        <rFont val="Arial"/>
        <family val="2"/>
      </rPr>
      <t>(3)</t>
    </r>
  </si>
  <si>
    <r>
      <t xml:space="preserve">       I.2.1 - Aplicações Financeiras </t>
    </r>
    <r>
      <rPr>
        <b/>
        <vertAlign val="superscript"/>
        <sz val="10"/>
        <rFont val="Arial"/>
        <family val="2"/>
      </rPr>
      <t>(4)</t>
    </r>
  </si>
  <si>
    <r>
      <t xml:space="preserve">       I.2.2 - Operações de Crédito </t>
    </r>
    <r>
      <rPr>
        <b/>
        <vertAlign val="superscript"/>
        <sz val="10"/>
        <rFont val="Arial"/>
        <family val="2"/>
      </rPr>
      <t>(5)</t>
    </r>
  </si>
  <si>
    <t xml:space="preserve">       I.2.3 - Alienação de Bens</t>
  </si>
  <si>
    <r>
      <t xml:space="preserve">           II.1.1 - Pessoal e encargos</t>
    </r>
    <r>
      <rPr>
        <vertAlign val="superscript"/>
        <sz val="10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(6)</t>
    </r>
  </si>
  <si>
    <r>
      <t xml:space="preserve">           II.1.2 - Demais Despesas </t>
    </r>
    <r>
      <rPr>
        <b/>
        <vertAlign val="superscript"/>
        <sz val="10"/>
        <rFont val="Arial"/>
        <family val="2"/>
      </rPr>
      <t>(3)</t>
    </r>
  </si>
  <si>
    <t xml:space="preserve">IV - RESULTADO NOMINAL </t>
  </si>
  <si>
    <r>
      <t xml:space="preserve">V - DÍVIDA PUBLICA CONSOLIDADA </t>
    </r>
    <r>
      <rPr>
        <b/>
        <vertAlign val="superscript"/>
        <sz val="10"/>
        <rFont val="Arial"/>
        <family val="2"/>
      </rPr>
      <t>(5)</t>
    </r>
  </si>
  <si>
    <r>
      <t xml:space="preserve">VI - DÍVIDA CONSOLIDADA LÍQUIDA </t>
    </r>
    <r>
      <rPr>
        <b/>
        <vertAlign val="superscript"/>
        <sz val="10"/>
        <rFont val="Arial"/>
        <family val="2"/>
      </rPr>
      <t>(5)</t>
    </r>
  </si>
  <si>
    <r>
      <t>(3)</t>
    </r>
    <r>
      <rPr>
        <sz val="10"/>
        <rFont val="Arial"/>
        <family val="2"/>
      </rPr>
      <t xml:space="preserve"> Os ajustes necessários para atingir o equilíbrio orçamentário, onde receita deve ser igual a despesa, foram alocados nas demais despesas (item II.1.2).</t>
    </r>
  </si>
  <si>
    <t>1) Para o cálculo do resultado nominal adotou-se o critério "abaixo da linha" que representa a diferença entre o saldo da dívida fiscal líquida no final de determinado ano em relação ao apurado no final do ano anterior.</t>
  </si>
  <si>
    <t>4) O cálculo das Metas Anuais foi efetuado em conformidade com a metodologia estabelecida pelo Governo Federal, normatizada pela Secretaria do Tesouro Nacional e são apenas indicativas.</t>
  </si>
  <si>
    <t>Variação       %</t>
  </si>
  <si>
    <t xml:space="preserve">corrente                       (C) </t>
  </si>
  <si>
    <r>
      <t>(2)</t>
    </r>
    <r>
      <rPr>
        <sz val="10"/>
        <rFont val="Arial"/>
        <family val="2"/>
      </rPr>
      <t xml:space="preserve"> Após a instituição do Fundo Constitucional pela Lei 10.633/2002 os recursos destinados a atender as áreas de segurança, saúde e educação são gerenciados diretamente pela Esfera Federal, motivo pelo qual não consta do sistema contábil do Distrito Federal.</t>
    </r>
  </si>
  <si>
    <r>
      <t>(4)</t>
    </r>
    <r>
      <rPr>
        <sz val="10"/>
        <rFont val="Arial"/>
        <family val="2"/>
      </rPr>
      <t xml:space="preserve"> Foram consideradas como aplicações financeiras o total das contas: 1325.00.00 - remuneração de depósitos bancários das receitas patrimoniais e 1328.00.00 - remuneração dos investimentos do regime proprio de previdências dos servidores públicos do Distrito Federal.</t>
    </r>
  </si>
  <si>
    <r>
      <t xml:space="preserve">         I.1.1.2 - Outras Receitas de Origem Tributária</t>
    </r>
    <r>
      <rPr>
        <b/>
        <sz val="10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(1)</t>
    </r>
  </si>
  <si>
    <t>LDO 2014</t>
  </si>
  <si>
    <r>
      <t>(1)</t>
    </r>
    <r>
      <rPr>
        <sz val="10"/>
        <rFont val="Arial"/>
        <family val="2"/>
      </rPr>
      <t xml:space="preserve"> As estimativas das Receitas de Origem Tributária, constituídas de impostos, taxas, dívida ativa dos tributos, multas e juros de mora dos tributos e da dívida ativa, para o período de 2014 à 2016, valores correntes, foram informados pela Secretaria de Estado de Fazenda.</t>
    </r>
  </si>
  <si>
    <t>3) As expectativas de mercado para a taxa de inflação (IPCA) e PIB, foram obtidos no site do Banco Central do Brasil, na data de referência 26/04/2013.</t>
  </si>
  <si>
    <t>LEI ORÇAMENTÁRIA ANUAL 2014</t>
  </si>
  <si>
    <t>COMPATIBILIDADE DO ORÇAMENTO COM AS METAS FISCAIS DA LDO 2014 - MEMÓRIA DE CÁLCULO</t>
  </si>
  <si>
    <r>
      <t xml:space="preserve">         I.1.1.1 - Receita Tributária </t>
    </r>
    <r>
      <rPr>
        <b/>
        <vertAlign val="superscript"/>
        <sz val="10"/>
        <rFont val="Arial"/>
        <family val="2"/>
      </rPr>
      <t>(1)</t>
    </r>
  </si>
  <si>
    <t>ORÇAMENTO 2014</t>
  </si>
  <si>
    <t>QUADRO IX</t>
  </si>
  <si>
    <r>
      <t>(5)</t>
    </r>
    <r>
      <rPr>
        <sz val="10"/>
        <rFont val="Arial"/>
        <family val="2"/>
      </rPr>
      <t xml:space="preserve"> Os valores das Operações de Crédito e da Dívida Pública Consolidada e Dívída Consolidada Líquida, em valores correntes, foram informados pela Subsecretaria do Tesouro/SEF.</t>
    </r>
  </si>
  <si>
    <r>
      <t>(6)</t>
    </r>
    <r>
      <rPr>
        <sz val="10"/>
        <rFont val="Arial"/>
        <family val="2"/>
      </rPr>
      <t xml:space="preserve"> As despesas com Pessoal e Encargos do Poder Executivo, referentes a 2014, foram obtidas a partir de estimativa, tendo por base o valor realizado de 2012, acrescidas de crescimento vegetativo de 3,6% e também, das despesas autorizadas a sofrerem acréscimos, tais como criação de cargo, reajustes e nomeações decorrentes de concurso público, constantes de anexo a esta Lei. Para 2015 e 2016, foram acrescidos os reajustes autorizados e o crescimento vegetativo. As despesas do Poder Legislativo foram elaboradas conforme informações fornecidas pela CLDF e TCDF, acrescidas das projeções para sentenças judiciais e despesas de exercícios anteriores.</t>
    </r>
  </si>
  <si>
    <t>Art. 10, inciso IX, 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</si>
</sst>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R$ &quot;#,##0.00_);[Red]\(&quot;R$ &quot;#,##0.00\)"/>
    <numFmt numFmtId="165" formatCode="_(* #,##0.00_);_(* \(#,##0.00\);_(* &quot;-&quot;??_);_(@_)"/>
    <numFmt numFmtId="166" formatCode="_(* #,##0_);_(* \(#,##0\);_(* &quot;-&quot;??_);_(@_)"/>
    <numFmt numFmtId="167" formatCode="0.0000"/>
    <numFmt numFmtId="168" formatCode="_(* #,##0.000_);_(* \(#,##0.000\);_(* &quot;-&quot;??_);_(@_)"/>
    <numFmt numFmtId="169" formatCode="&quot;R$ &quot;#,##0.00"/>
    <numFmt numFmtId="170" formatCode="000"/>
    <numFmt numFmtId="171" formatCode="#,##0_);[Red]\(#,##0\)"/>
    <numFmt numFmtId="172" formatCode="#,##0.00_);[Red]\(#,##0.00\)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color indexed="9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6"/>
      <name val="Tahoma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" fillId="0" borderId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0" applyFont="1" applyBorder="1"/>
    <xf numFmtId="0" fontId="5" fillId="0" borderId="0" xfId="0" applyFont="1"/>
    <xf numFmtId="166" fontId="5" fillId="0" borderId="0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5" fillId="0" borderId="0" xfId="0" applyFont="1" applyFill="1" applyBorder="1"/>
    <xf numFmtId="0" fontId="5" fillId="0" borderId="0" xfId="1" applyFont="1" applyFill="1"/>
    <xf numFmtId="0" fontId="5" fillId="0" borderId="0" xfId="1"/>
    <xf numFmtId="0" fontId="11" fillId="0" borderId="0" xfId="1" applyFont="1"/>
    <xf numFmtId="165" fontId="12" fillId="0" borderId="0" xfId="3" applyFont="1" applyFill="1" applyAlignment="1"/>
    <xf numFmtId="0" fontId="12" fillId="0" borderId="0" xfId="1" applyFont="1" applyFill="1" applyAlignment="1"/>
    <xf numFmtId="165" fontId="11" fillId="0" borderId="0" xfId="1" applyNumberFormat="1" applyFont="1"/>
    <xf numFmtId="0" fontId="11" fillId="0" borderId="0" xfId="1" applyFont="1" applyAlignment="1">
      <alignment horizontal="left"/>
    </xf>
    <xf numFmtId="0" fontId="12" fillId="0" borderId="0" xfId="1" applyFont="1"/>
    <xf numFmtId="0" fontId="11" fillId="3" borderId="2" xfId="1" applyFont="1" applyFill="1" applyBorder="1" applyAlignment="1">
      <alignment horizontal="center"/>
    </xf>
    <xf numFmtId="17" fontId="12" fillId="0" borderId="2" xfId="1" applyNumberFormat="1" applyFont="1" applyBorder="1" applyAlignment="1">
      <alignment horizontal="center"/>
    </xf>
    <xf numFmtId="169" fontId="12" fillId="0" borderId="2" xfId="1" applyNumberFormat="1" applyFont="1" applyBorder="1"/>
    <xf numFmtId="0" fontId="12" fillId="4" borderId="2" xfId="1" applyFont="1" applyFill="1" applyBorder="1" applyAlignment="1">
      <alignment horizontal="center"/>
    </xf>
    <xf numFmtId="169" fontId="12" fillId="4" borderId="2" xfId="1" applyNumberFormat="1" applyFont="1" applyFill="1" applyBorder="1"/>
    <xf numFmtId="169" fontId="12" fillId="0" borderId="0" xfId="1" applyNumberFormat="1" applyFont="1"/>
    <xf numFmtId="0" fontId="12" fillId="0" borderId="0" xfId="1" applyFont="1" applyFill="1" applyBorder="1" applyAlignment="1">
      <alignment horizontal="center"/>
    </xf>
    <xf numFmtId="169" fontId="12" fillId="0" borderId="0" xfId="1" applyNumberFormat="1" applyFont="1" applyFill="1" applyBorder="1"/>
    <xf numFmtId="170" fontId="13" fillId="0" borderId="0" xfId="1" applyNumberFormat="1" applyFont="1" applyAlignment="1">
      <alignment horizontal="left"/>
    </xf>
    <xf numFmtId="0" fontId="12" fillId="0" borderId="0" xfId="1" applyFont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2" fontId="5" fillId="0" borderId="0" xfId="0" applyNumberFormat="1" applyFont="1" applyBorder="1"/>
    <xf numFmtId="0" fontId="5" fillId="0" borderId="0" xfId="0" applyFont="1" applyBorder="1"/>
    <xf numFmtId="0" fontId="2" fillId="0" borderId="0" xfId="0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166" fontId="2" fillId="0" borderId="2" xfId="4" applyNumberFormat="1" applyFont="1" applyBorder="1" applyAlignment="1">
      <alignment horizontal="center" vertical="center"/>
    </xf>
    <xf numFmtId="0" fontId="2" fillId="0" borderId="7" xfId="0" applyFont="1" applyBorder="1"/>
    <xf numFmtId="0" fontId="2" fillId="0" borderId="2" xfId="0" applyFont="1" applyBorder="1"/>
    <xf numFmtId="166" fontId="2" fillId="0" borderId="2" xfId="4" applyNumberFormat="1" applyFont="1" applyBorder="1"/>
    <xf numFmtId="0" fontId="2" fillId="0" borderId="2" xfId="0" applyFont="1" applyBorder="1" applyAlignment="1">
      <alignment horizontal="left"/>
    </xf>
    <xf numFmtId="0" fontId="5" fillId="0" borderId="7" xfId="0" applyFont="1" applyBorder="1"/>
    <xf numFmtId="0" fontId="5" fillId="0" borderId="2" xfId="0" applyFont="1" applyBorder="1" applyAlignment="1">
      <alignment horizontal="left"/>
    </xf>
    <xf numFmtId="166" fontId="5" fillId="0" borderId="2" xfId="4" applyNumberFormat="1" applyFont="1" applyBorder="1"/>
    <xf numFmtId="0" fontId="5" fillId="0" borderId="7" xfId="0" applyFont="1" applyFill="1" applyBorder="1"/>
    <xf numFmtId="166" fontId="5" fillId="0" borderId="2" xfId="4" applyNumberFormat="1" applyFont="1" applyFill="1" applyBorder="1"/>
    <xf numFmtId="0" fontId="10" fillId="0" borderId="7" xfId="0" applyFont="1" applyBorder="1"/>
    <xf numFmtId="0" fontId="10" fillId="0" borderId="7" xfId="0" applyFont="1" applyBorder="1" applyAlignment="1">
      <alignment horizontal="right"/>
    </xf>
    <xf numFmtId="0" fontId="10" fillId="0" borderId="2" xfId="0" applyFont="1" applyBorder="1" applyAlignment="1">
      <alignment horizontal="left"/>
    </xf>
    <xf numFmtId="166" fontId="10" fillId="0" borderId="2" xfId="4" applyNumberFormat="1" applyFont="1" applyBorder="1"/>
    <xf numFmtId="0" fontId="2" fillId="0" borderId="2" xfId="0" applyFont="1" applyBorder="1" applyAlignment="1"/>
    <xf numFmtId="0" fontId="5" fillId="0" borderId="2" xfId="0" applyFont="1" applyBorder="1"/>
    <xf numFmtId="3" fontId="2" fillId="0" borderId="0" xfId="0" applyNumberFormat="1" applyFont="1" applyBorder="1"/>
    <xf numFmtId="3" fontId="2" fillId="0" borderId="0" xfId="0" applyNumberFormat="1" applyFont="1"/>
    <xf numFmtId="0" fontId="5" fillId="0" borderId="0" xfId="0" quotePrefix="1" applyFont="1"/>
    <xf numFmtId="0" fontId="5" fillId="0" borderId="0" xfId="1" applyFont="1"/>
    <xf numFmtId="165" fontId="5" fillId="0" borderId="0" xfId="1" applyNumberFormat="1" applyFont="1" applyFill="1"/>
    <xf numFmtId="166" fontId="5" fillId="0" borderId="0" xfId="1" applyNumberFormat="1" applyFont="1" applyFill="1" applyAlignment="1">
      <alignment vertical="top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center" vertical="top"/>
    </xf>
    <xf numFmtId="0" fontId="2" fillId="0" borderId="0" xfId="1" applyFont="1" applyFill="1" applyAlignment="1">
      <alignment vertical="top"/>
    </xf>
    <xf numFmtId="0" fontId="2" fillId="0" borderId="0" xfId="1" applyFont="1" applyFill="1" applyBorder="1" applyAlignment="1"/>
    <xf numFmtId="0" fontId="5" fillId="0" borderId="0" xfId="1" applyFont="1" applyAlignment="1">
      <alignment vertical="center"/>
    </xf>
    <xf numFmtId="166" fontId="16" fillId="0" borderId="6" xfId="1" applyNumberFormat="1" applyFont="1" applyFill="1" applyBorder="1" applyAlignment="1">
      <alignment horizontal="center" vertical="center"/>
    </xf>
    <xf numFmtId="166" fontId="17" fillId="0" borderId="6" xfId="1" applyNumberFormat="1" applyFont="1" applyFill="1" applyBorder="1" applyAlignment="1">
      <alignment vertical="center"/>
    </xf>
    <xf numFmtId="166" fontId="2" fillId="0" borderId="6" xfId="1" applyNumberFormat="1" applyFont="1" applyFill="1" applyBorder="1" applyAlignment="1">
      <alignment horizontal="center" vertical="center"/>
    </xf>
    <xf numFmtId="166" fontId="5" fillId="0" borderId="6" xfId="1" applyNumberFormat="1" applyFont="1" applyFill="1" applyBorder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66" fontId="16" fillId="0" borderId="1" xfId="1" applyNumberFormat="1" applyFont="1" applyFill="1" applyBorder="1" applyAlignment="1">
      <alignment vertical="center"/>
    </xf>
    <xf numFmtId="37" fontId="16" fillId="0" borderId="1" xfId="1" applyNumberFormat="1" applyFont="1" applyFill="1" applyBorder="1" applyAlignment="1">
      <alignment horizontal="right" vertical="center"/>
    </xf>
    <xf numFmtId="37" fontId="17" fillId="0" borderId="1" xfId="1" applyNumberFormat="1" applyFont="1" applyFill="1" applyBorder="1" applyAlignment="1">
      <alignment vertical="center"/>
    </xf>
    <xf numFmtId="37" fontId="2" fillId="0" borderId="1" xfId="1" applyNumberFormat="1" applyFont="1" applyFill="1" applyBorder="1" applyAlignment="1">
      <alignment horizontal="right" vertical="center"/>
    </xf>
    <xf numFmtId="37" fontId="5" fillId="0" borderId="1" xfId="1" applyNumberFormat="1" applyFont="1" applyFill="1" applyBorder="1" applyAlignment="1">
      <alignment vertical="center"/>
    </xf>
    <xf numFmtId="166" fontId="16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vertical="center"/>
    </xf>
    <xf numFmtId="0" fontId="2" fillId="6" borderId="4" xfId="1" applyFont="1" applyFill="1" applyBorder="1" applyAlignment="1">
      <alignment horizontal="center" vertical="center" wrapText="1"/>
    </xf>
    <xf numFmtId="0" fontId="2" fillId="6" borderId="4" xfId="1" applyFont="1" applyFill="1" applyBorder="1" applyAlignment="1">
      <alignment horizontal="center" wrapText="1"/>
    </xf>
    <xf numFmtId="164" fontId="5" fillId="0" borderId="0" xfId="1" applyNumberFormat="1" applyFont="1" applyBorder="1" applyAlignment="1">
      <alignment horizontal="right"/>
    </xf>
    <xf numFmtId="0" fontId="5" fillId="0" borderId="0" xfId="1" applyFont="1" applyBorder="1"/>
    <xf numFmtId="2" fontId="5" fillId="0" borderId="0" xfId="1" applyNumberFormat="1" applyFont="1" applyBorder="1"/>
    <xf numFmtId="165" fontId="5" fillId="0" borderId="0" xfId="1" applyNumberFormat="1" applyFont="1" applyBorder="1" applyAlignment="1">
      <alignment horizontal="center"/>
    </xf>
    <xf numFmtId="166" fontId="5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4" fillId="0" borderId="0" xfId="1" applyFont="1" applyBorder="1"/>
    <xf numFmtId="0" fontId="2" fillId="0" borderId="8" xfId="1" applyFont="1" applyFill="1" applyBorder="1" applyAlignment="1">
      <alignment horizontal="left" vertical="center"/>
    </xf>
    <xf numFmtId="0" fontId="2" fillId="0" borderId="8" xfId="1" applyFont="1" applyFill="1" applyBorder="1" applyAlignment="1">
      <alignment vertical="center"/>
    </xf>
    <xf numFmtId="0" fontId="2" fillId="6" borderId="9" xfId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vertical="center"/>
    </xf>
    <xf numFmtId="0" fontId="18" fillId="0" borderId="7" xfId="0" applyFont="1" applyBorder="1"/>
    <xf numFmtId="0" fontId="19" fillId="0" borderId="7" xfId="0" applyFont="1" applyBorder="1"/>
    <xf numFmtId="166" fontId="19" fillId="0" borderId="2" xfId="4" applyNumberFormat="1" applyFont="1" applyBorder="1"/>
    <xf numFmtId="0" fontId="18" fillId="0" borderId="2" xfId="0" applyFont="1" applyBorder="1" applyAlignment="1">
      <alignment horizontal="left"/>
    </xf>
    <xf numFmtId="0" fontId="18" fillId="0" borderId="0" xfId="0" applyFont="1"/>
    <xf numFmtId="166" fontId="5" fillId="0" borderId="1" xfId="1" applyNumberFormat="1" applyFont="1" applyFill="1" applyBorder="1" applyAlignment="1">
      <alignment horizontal="center" vertical="center"/>
    </xf>
    <xf numFmtId="168" fontId="5" fillId="0" borderId="1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horizontal="right" vertical="center"/>
    </xf>
    <xf numFmtId="166" fontId="5" fillId="0" borderId="4" xfId="1" applyNumberFormat="1" applyFont="1" applyFill="1" applyBorder="1" applyAlignment="1">
      <alignment vertical="center"/>
    </xf>
    <xf numFmtId="168" fontId="5" fillId="0" borderId="4" xfId="1" applyNumberFormat="1" applyFont="1" applyFill="1" applyBorder="1" applyAlignment="1">
      <alignment horizontal="center" vertical="center"/>
    </xf>
    <xf numFmtId="166" fontId="5" fillId="0" borderId="4" xfId="1" applyNumberFormat="1" applyFont="1" applyFill="1" applyBorder="1" applyAlignment="1">
      <alignment horizontal="right" vertical="center"/>
    </xf>
    <xf numFmtId="0" fontId="2" fillId="6" borderId="7" xfId="1" applyFont="1" applyFill="1" applyBorder="1" applyAlignment="1">
      <alignment horizontal="center" vertical="center" wrapText="1"/>
    </xf>
    <xf numFmtId="168" fontId="5" fillId="0" borderId="3" xfId="1" applyNumberFormat="1" applyFont="1" applyFill="1" applyBorder="1" applyAlignment="1">
      <alignment horizontal="center" vertical="center"/>
    </xf>
    <xf numFmtId="168" fontId="5" fillId="0" borderId="5" xfId="1" applyNumberFormat="1" applyFont="1" applyFill="1" applyBorder="1" applyAlignment="1">
      <alignment horizontal="center" vertical="center"/>
    </xf>
    <xf numFmtId="166" fontId="5" fillId="0" borderId="0" xfId="1" applyNumberFormat="1" applyFont="1"/>
    <xf numFmtId="165" fontId="2" fillId="0" borderId="0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right"/>
    </xf>
    <xf numFmtId="165" fontId="2" fillId="0" borderId="0" xfId="2" applyFont="1" applyBorder="1" applyAlignment="1">
      <alignment horizontal="center" vertical="center"/>
    </xf>
    <xf numFmtId="0" fontId="2" fillId="0" borderId="9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Alignment="1">
      <alignment vertical="top"/>
    </xf>
    <xf numFmtId="0" fontId="20" fillId="0" borderId="0" xfId="0" applyFont="1" applyFill="1"/>
    <xf numFmtId="166" fontId="20" fillId="0" borderId="0" xfId="0" applyNumberFormat="1" applyFont="1" applyFill="1"/>
    <xf numFmtId="0" fontId="1" fillId="0" borderId="0" xfId="0" applyFont="1"/>
    <xf numFmtId="0" fontId="1" fillId="0" borderId="0" xfId="5"/>
    <xf numFmtId="0" fontId="1" fillId="0" borderId="0" xfId="5" applyFont="1"/>
    <xf numFmtId="0" fontId="1" fillId="0" borderId="0" xfId="5" applyFont="1" applyAlignment="1">
      <alignment horizontal="right"/>
    </xf>
    <xf numFmtId="0" fontId="2" fillId="0" borderId="0" xfId="5" applyFont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/>
    </xf>
    <xf numFmtId="166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164" fontId="1" fillId="0" borderId="0" xfId="0" applyNumberFormat="1" applyFont="1" applyBorder="1" applyAlignment="1">
      <alignment horizontal="right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/>
    <xf numFmtId="0" fontId="2" fillId="0" borderId="3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left" vertical="center"/>
    </xf>
    <xf numFmtId="171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171" fontId="2" fillId="0" borderId="4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165" fontId="1" fillId="0" borderId="0" xfId="0" applyNumberFormat="1" applyFont="1" applyFill="1" applyBorder="1"/>
    <xf numFmtId="0" fontId="1" fillId="0" borderId="0" xfId="0" applyFont="1" applyFill="1"/>
    <xf numFmtId="165" fontId="1" fillId="0" borderId="0" xfId="0" applyNumberFormat="1" applyFont="1" applyFill="1"/>
    <xf numFmtId="0" fontId="2" fillId="6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67" fontId="1" fillId="0" borderId="2" xfId="7" applyNumberFormat="1" applyFont="1" applyFill="1" applyBorder="1" applyAlignment="1">
      <alignment vertical="center"/>
    </xf>
    <xf numFmtId="0" fontId="1" fillId="0" borderId="1" xfId="0" applyFont="1" applyFill="1" applyBorder="1" applyAlignment="1"/>
    <xf numFmtId="166" fontId="1" fillId="0" borderId="1" xfId="0" applyNumberFormat="1" applyFont="1" applyFill="1" applyBorder="1" applyAlignment="1">
      <alignment horizontal="center" vertical="center"/>
    </xf>
    <xf numFmtId="166" fontId="1" fillId="0" borderId="0" xfId="0" applyNumberFormat="1" applyFont="1"/>
    <xf numFmtId="166" fontId="1" fillId="0" borderId="1" xfId="0" applyNumberFormat="1" applyFont="1" applyFill="1" applyBorder="1" applyAlignment="1">
      <alignment vertical="center"/>
    </xf>
    <xf numFmtId="0" fontId="1" fillId="2" borderId="0" xfId="0" applyFont="1" applyFill="1"/>
    <xf numFmtId="171" fontId="2" fillId="0" borderId="2" xfId="0" applyNumberFormat="1" applyFont="1" applyFill="1" applyBorder="1" applyAlignment="1">
      <alignment horizontal="right" vertical="center"/>
    </xf>
    <xf numFmtId="0" fontId="2" fillId="0" borderId="0" xfId="0" applyFont="1" applyFill="1"/>
    <xf numFmtId="166" fontId="1" fillId="0" borderId="0" xfId="0" applyNumberFormat="1" applyFont="1" applyFill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165" fontId="1" fillId="0" borderId="0" xfId="6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4" fillId="0" borderId="0" xfId="1" applyFont="1" applyAlignment="1"/>
    <xf numFmtId="172" fontId="2" fillId="0" borderId="3" xfId="0" applyNumberFormat="1" applyFont="1" applyFill="1" applyBorder="1" applyAlignment="1">
      <alignment horizontal="right" vertical="center"/>
    </xf>
    <xf numFmtId="172" fontId="2" fillId="0" borderId="5" xfId="0" applyNumberFormat="1" applyFont="1" applyFill="1" applyBorder="1" applyAlignment="1">
      <alignment horizontal="right" vertical="center"/>
    </xf>
    <xf numFmtId="171" fontId="1" fillId="0" borderId="0" xfId="0" applyNumberFormat="1" applyFont="1"/>
    <xf numFmtId="171" fontId="2" fillId="7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justify" wrapText="1"/>
    </xf>
    <xf numFmtId="171" fontId="2" fillId="0" borderId="0" xfId="0" applyNumberFormat="1" applyFont="1" applyFill="1" applyAlignment="1">
      <alignment vertical="top"/>
    </xf>
    <xf numFmtId="166" fontId="1" fillId="0" borderId="0" xfId="0" applyNumberFormat="1" applyFont="1" applyFill="1" applyAlignment="1">
      <alignment vertical="top"/>
    </xf>
    <xf numFmtId="0" fontId="2" fillId="0" borderId="0" xfId="0" applyFont="1" applyAlignment="1"/>
    <xf numFmtId="0" fontId="1" fillId="0" borderId="0" xfId="0" applyFont="1" applyAlignment="1"/>
    <xf numFmtId="0" fontId="3" fillId="0" borderId="0" xfId="1" applyFont="1" applyAlignment="1">
      <alignment horizontal="center"/>
    </xf>
    <xf numFmtId="0" fontId="2" fillId="6" borderId="7" xfId="1" applyFont="1" applyFill="1" applyBorder="1" applyAlignment="1">
      <alignment horizontal="center" vertical="center"/>
    </xf>
    <xf numFmtId="0" fontId="2" fillId="6" borderId="10" xfId="1" applyFont="1" applyFill="1" applyBorder="1" applyAlignment="1">
      <alignment horizontal="center" vertical="center"/>
    </xf>
    <xf numFmtId="0" fontId="2" fillId="6" borderId="9" xfId="1" applyFont="1" applyFill="1" applyBorder="1" applyAlignment="1">
      <alignment horizontal="center" vertical="center"/>
    </xf>
    <xf numFmtId="0" fontId="2" fillId="6" borderId="11" xfId="1" applyFont="1" applyFill="1" applyBorder="1" applyAlignment="1">
      <alignment horizontal="center" vertical="center"/>
    </xf>
    <xf numFmtId="0" fontId="2" fillId="6" borderId="12" xfId="1" applyFont="1" applyFill="1" applyBorder="1" applyAlignment="1">
      <alignment horizontal="center" vertical="center"/>
    </xf>
    <xf numFmtId="0" fontId="14" fillId="0" borderId="0" xfId="1" applyFont="1" applyAlignment="1">
      <alignment horizontal="center"/>
    </xf>
    <xf numFmtId="0" fontId="5" fillId="0" borderId="0" xfId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6" borderId="4" xfId="1" applyFont="1" applyFill="1" applyBorder="1" applyAlignment="1">
      <alignment horizontal="center"/>
    </xf>
    <xf numFmtId="0" fontId="5" fillId="0" borderId="0" xfId="1" applyFont="1" applyFill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166" fontId="5" fillId="0" borderId="2" xfId="3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166" fontId="5" fillId="0" borderId="7" xfId="3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165" fontId="1" fillId="0" borderId="5" xfId="6" applyFont="1" applyFill="1" applyBorder="1" applyAlignment="1">
      <alignment horizontal="center" vertical="center"/>
    </xf>
    <xf numFmtId="165" fontId="1" fillId="0" borderId="6" xfId="6" applyFont="1" applyFill="1" applyBorder="1" applyAlignment="1">
      <alignment horizontal="center" vertical="center"/>
    </xf>
    <xf numFmtId="165" fontId="1" fillId="0" borderId="0" xfId="6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1" fillId="0" borderId="3" xfId="6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1" fontId="2" fillId="0" borderId="13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9">
    <cellStyle name="Normal" xfId="0" builtinId="0"/>
    <cellStyle name="Normal 2" xfId="1"/>
    <cellStyle name="Normal 3" xfId="5"/>
    <cellStyle name="Porcentagem 2" xfId="7"/>
    <cellStyle name="Separador de milhares 2" xfId="3"/>
    <cellStyle name="Separador de milhares 3" xfId="4"/>
    <cellStyle name="Separador de milhares 4" xfId="6"/>
    <cellStyle name="Separador de milhares 5" xfId="8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ga.df.gov.br/sites/100/132/00000426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257175</xdr:colOff>
      <xdr:row>2</xdr:row>
      <xdr:rowOff>47625</xdr:rowOff>
    </xdr:to>
    <xdr:pic>
      <xdr:nvPicPr>
        <xdr:cNvPr id="2122" name="Picture 1" descr="http://www.sga.df.gov.br/sites/100/132/00000426.jpg"/>
        <xdr:cNvPicPr preferRelativeResize="0">
          <a:picLocks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0" y="0"/>
          <a:ext cx="8477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showGridLines="0" view="pageBreakPreview" zoomScale="75" zoomScaleSheetLayoutView="75" workbookViewId="0">
      <selection activeCell="U30" sqref="U30"/>
    </sheetView>
  </sheetViews>
  <sheetFormatPr defaultRowHeight="12.75" x14ac:dyDescent="0.2"/>
  <cols>
    <col min="1" max="1" width="40.5703125" style="56" customWidth="1"/>
    <col min="2" max="7" width="15.7109375" style="56" hidden="1" customWidth="1"/>
    <col min="8" max="9" width="13.28515625" style="56" customWidth="1"/>
    <col min="10" max="10" width="7.85546875" style="56" customWidth="1"/>
    <col min="11" max="12" width="13.28515625" style="56" customWidth="1"/>
    <col min="13" max="13" width="7.85546875" style="56" customWidth="1"/>
    <col min="14" max="15" width="13.28515625" style="56" customWidth="1"/>
    <col min="16" max="16" width="7.85546875" style="56" customWidth="1"/>
    <col min="17" max="16384" width="9.140625" style="56"/>
  </cols>
  <sheetData>
    <row r="1" spans="1:16" s="10" customFormat="1" ht="15.75" x14ac:dyDescent="0.25">
      <c r="A1" s="175" t="s">
        <v>20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</row>
    <row r="2" spans="1:16" s="10" customFormat="1" ht="15" x14ac:dyDescent="0.25">
      <c r="A2" s="181"/>
      <c r="B2" s="182"/>
      <c r="C2" s="182"/>
      <c r="D2" s="182"/>
      <c r="E2" s="182"/>
    </row>
    <row r="3" spans="1:16" s="87" customFormat="1" ht="15" customHeight="1" x14ac:dyDescent="0.2">
      <c r="A3" s="183" t="s">
        <v>202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</row>
    <row r="4" spans="1:16" s="87" customFormat="1" ht="15" customHeight="1" x14ac:dyDescent="0.2">
      <c r="A4" s="183" t="s">
        <v>170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</row>
    <row r="5" spans="1:16" s="87" customFormat="1" ht="15" customHeight="1" x14ac:dyDescent="0.2">
      <c r="A5" s="183" t="s">
        <v>0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</row>
    <row r="6" spans="1:16" s="87" customFormat="1" ht="15" customHeight="1" x14ac:dyDescent="0.2">
      <c r="A6" s="184" t="s">
        <v>171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</row>
    <row r="7" spans="1:16" x14ac:dyDescent="0.2">
      <c r="A7" s="86" t="s">
        <v>201</v>
      </c>
      <c r="B7" s="85"/>
      <c r="C7" s="85"/>
      <c r="D7" s="84"/>
      <c r="E7" s="83"/>
      <c r="F7" s="83"/>
      <c r="G7" s="82"/>
      <c r="H7" s="83"/>
      <c r="I7" s="82"/>
      <c r="J7" s="82"/>
      <c r="K7" s="81"/>
      <c r="L7" s="79"/>
      <c r="M7" s="79"/>
      <c r="N7" s="80"/>
      <c r="O7" s="79"/>
      <c r="P7" s="79" t="s">
        <v>211</v>
      </c>
    </row>
    <row r="8" spans="1:16" ht="15" customHeight="1" x14ac:dyDescent="0.2">
      <c r="A8" s="179" t="s">
        <v>29</v>
      </c>
      <c r="B8" s="185">
        <v>2007</v>
      </c>
      <c r="C8" s="185"/>
      <c r="D8" s="185">
        <v>2008</v>
      </c>
      <c r="E8" s="185"/>
      <c r="F8" s="185">
        <v>2009</v>
      </c>
      <c r="G8" s="185"/>
      <c r="H8" s="176">
        <v>2010</v>
      </c>
      <c r="I8" s="177"/>
      <c r="J8" s="178"/>
      <c r="K8" s="176">
        <v>2011</v>
      </c>
      <c r="L8" s="177"/>
      <c r="M8" s="178"/>
      <c r="N8" s="176">
        <v>2012</v>
      </c>
      <c r="O8" s="177"/>
      <c r="P8" s="177"/>
    </row>
    <row r="9" spans="1:16" ht="42" customHeight="1" x14ac:dyDescent="0.2">
      <c r="A9" s="180"/>
      <c r="B9" s="78" t="s">
        <v>21</v>
      </c>
      <c r="C9" s="78" t="s">
        <v>11</v>
      </c>
      <c r="D9" s="78" t="s">
        <v>12</v>
      </c>
      <c r="E9" s="78" t="s">
        <v>22</v>
      </c>
      <c r="F9" s="78" t="s">
        <v>13</v>
      </c>
      <c r="G9" s="78" t="s">
        <v>23</v>
      </c>
      <c r="H9" s="77" t="s">
        <v>200</v>
      </c>
      <c r="I9" s="77" t="s">
        <v>195</v>
      </c>
      <c r="J9" s="77" t="s">
        <v>199</v>
      </c>
      <c r="K9" s="77" t="s">
        <v>198</v>
      </c>
      <c r="L9" s="77" t="s">
        <v>195</v>
      </c>
      <c r="M9" s="77" t="s">
        <v>197</v>
      </c>
      <c r="N9" s="77" t="s">
        <v>196</v>
      </c>
      <c r="O9" s="77" t="s">
        <v>195</v>
      </c>
      <c r="P9" s="104" t="s">
        <v>194</v>
      </c>
    </row>
    <row r="10" spans="1:16" s="63" customFormat="1" ht="20.100000000000001" customHeight="1" x14ac:dyDescent="0.2">
      <c r="A10" s="88" t="s">
        <v>193</v>
      </c>
      <c r="B10" s="75"/>
      <c r="C10" s="75"/>
      <c r="D10" s="75"/>
      <c r="E10" s="75"/>
      <c r="F10" s="75"/>
      <c r="G10" s="75"/>
      <c r="H10" s="97" t="e">
        <f>#REF!</f>
        <v>#REF!</v>
      </c>
      <c r="I10" s="97" t="e">
        <f>#REF!</f>
        <v>#REF!</v>
      </c>
      <c r="J10" s="98" t="e">
        <f>(H10/$H$22)*100</f>
        <v>#REF!</v>
      </c>
      <c r="K10" s="97" t="e">
        <f>#REF!</f>
        <v>#REF!</v>
      </c>
      <c r="L10" s="97" t="e">
        <f>#REF!</f>
        <v>#REF!</v>
      </c>
      <c r="M10" s="98" t="e">
        <f t="shared" ref="M10:M16" si="0">(K10/$K$22)*100</f>
        <v>#REF!</v>
      </c>
      <c r="N10" s="97" t="e">
        <f>#REF!</f>
        <v>#REF!</v>
      </c>
      <c r="O10" s="97" t="e">
        <f>#REF!</f>
        <v>#REF!</v>
      </c>
      <c r="P10" s="105" t="e">
        <f t="shared" ref="P10:P16" si="1">(N10/$N$22)*100</f>
        <v>#REF!</v>
      </c>
    </row>
    <row r="11" spans="1:16" s="63" customFormat="1" ht="20.100000000000001" customHeight="1" x14ac:dyDescent="0.2">
      <c r="A11" s="88" t="s">
        <v>192</v>
      </c>
      <c r="B11" s="75" t="e">
        <f>#REF!+#REF!+#REF!</f>
        <v>#REF!</v>
      </c>
      <c r="C11" s="75" t="e">
        <f>#REF!+#REF!+#REF!</f>
        <v>#REF!</v>
      </c>
      <c r="D11" s="74" t="e">
        <f>#REF!+#REF!+#REF!</f>
        <v>#REF!</v>
      </c>
      <c r="E11" s="74" t="e">
        <f>#REF!+#REF!+#REF!</f>
        <v>#REF!</v>
      </c>
      <c r="F11" s="74" t="e">
        <f>#REF!+#REF!+#REF!</f>
        <v>#REF!</v>
      </c>
      <c r="G11" s="74" t="e">
        <f>#REF!+#REF!+#REF!</f>
        <v>#REF!</v>
      </c>
      <c r="H11" s="97" t="e">
        <f>#REF!</f>
        <v>#REF!</v>
      </c>
      <c r="I11" s="97" t="e">
        <f>#REF!</f>
        <v>#REF!</v>
      </c>
      <c r="J11" s="98" t="e">
        <f t="shared" ref="J11:J16" si="2">(H11/$H$22)*100</f>
        <v>#REF!</v>
      </c>
      <c r="K11" s="97" t="e">
        <f>#REF!</f>
        <v>#REF!</v>
      </c>
      <c r="L11" s="97" t="e">
        <f>#REF!</f>
        <v>#REF!</v>
      </c>
      <c r="M11" s="98" t="e">
        <f t="shared" si="0"/>
        <v>#REF!</v>
      </c>
      <c r="N11" s="97" t="e">
        <f>#REF!</f>
        <v>#REF!</v>
      </c>
      <c r="O11" s="97" t="e">
        <f>#REF!</f>
        <v>#REF!</v>
      </c>
      <c r="P11" s="105" t="e">
        <f t="shared" si="1"/>
        <v>#REF!</v>
      </c>
    </row>
    <row r="12" spans="1:16" s="63" customFormat="1" ht="20.100000000000001" customHeight="1" x14ac:dyDescent="0.2">
      <c r="A12" s="88" t="s">
        <v>191</v>
      </c>
      <c r="B12" s="76"/>
      <c r="C12" s="76"/>
      <c r="D12" s="69"/>
      <c r="E12" s="76"/>
      <c r="F12" s="69"/>
      <c r="G12" s="69"/>
      <c r="H12" s="99" t="e">
        <f>#REF!</f>
        <v>#REF!</v>
      </c>
      <c r="I12" s="99" t="e">
        <f>#REF!</f>
        <v>#REF!</v>
      </c>
      <c r="J12" s="98" t="e">
        <f t="shared" si="2"/>
        <v>#REF!</v>
      </c>
      <c r="K12" s="99" t="e">
        <f>#REF!</f>
        <v>#REF!</v>
      </c>
      <c r="L12" s="99" t="e">
        <f>#REF!</f>
        <v>#REF!</v>
      </c>
      <c r="M12" s="98" t="e">
        <f t="shared" si="0"/>
        <v>#REF!</v>
      </c>
      <c r="N12" s="99" t="e">
        <f>#REF!</f>
        <v>#REF!</v>
      </c>
      <c r="O12" s="99" t="e">
        <f>#REF!</f>
        <v>#REF!</v>
      </c>
      <c r="P12" s="105" t="e">
        <f t="shared" si="1"/>
        <v>#REF!</v>
      </c>
    </row>
    <row r="13" spans="1:16" s="63" customFormat="1" ht="20.100000000000001" customHeight="1" x14ac:dyDescent="0.2">
      <c r="A13" s="89" t="s">
        <v>190</v>
      </c>
      <c r="B13" s="75" t="e">
        <f>#REF!+#REF!</f>
        <v>#REF!</v>
      </c>
      <c r="C13" s="75" t="e">
        <f>#REF!+#REF!</f>
        <v>#REF!</v>
      </c>
      <c r="D13" s="74" t="e">
        <f>#REF!+#REF!</f>
        <v>#REF!</v>
      </c>
      <c r="E13" s="74" t="e">
        <f>#REF!+#REF!</f>
        <v>#REF!</v>
      </c>
      <c r="F13" s="74" t="e">
        <f>SUM(#REF!)</f>
        <v>#REF!</v>
      </c>
      <c r="G13" s="74" t="e">
        <f>SUM(#REF!)</f>
        <v>#REF!</v>
      </c>
      <c r="H13" s="97" t="e">
        <f>#REF!</f>
        <v>#REF!</v>
      </c>
      <c r="I13" s="97" t="e">
        <f>#REF!</f>
        <v>#REF!</v>
      </c>
      <c r="J13" s="98" t="e">
        <f t="shared" si="2"/>
        <v>#REF!</v>
      </c>
      <c r="K13" s="97" t="e">
        <f>#REF!</f>
        <v>#REF!</v>
      </c>
      <c r="L13" s="97" t="e">
        <f>#REF!</f>
        <v>#REF!</v>
      </c>
      <c r="M13" s="98" t="e">
        <f t="shared" si="0"/>
        <v>#REF!</v>
      </c>
      <c r="N13" s="97" t="e">
        <f>#REF!</f>
        <v>#REF!</v>
      </c>
      <c r="O13" s="97" t="e">
        <f>#REF!</f>
        <v>#REF!</v>
      </c>
      <c r="P13" s="105" t="e">
        <f t="shared" si="1"/>
        <v>#REF!</v>
      </c>
    </row>
    <row r="14" spans="1:16" s="63" customFormat="1" ht="20.100000000000001" customHeight="1" x14ac:dyDescent="0.2">
      <c r="A14" s="88" t="s">
        <v>189</v>
      </c>
      <c r="B14" s="73" t="e">
        <f>+C14/#REF!</f>
        <v>#REF!</v>
      </c>
      <c r="C14" s="72" t="e">
        <f>#REF! -#REF!</f>
        <v>#REF!</v>
      </c>
      <c r="D14" s="71" t="e">
        <f>+E14/#REF!/#REF!</f>
        <v>#REF!</v>
      </c>
      <c r="E14" s="70" t="e">
        <f>#REF! -#REF!</f>
        <v>#REF!</v>
      </c>
      <c r="F14" s="71" t="e">
        <f>+G14/#REF!/#REF!/#REF!</f>
        <v>#REF!</v>
      </c>
      <c r="G14" s="70" t="e">
        <f>#REF! -#REF!</f>
        <v>#REF!</v>
      </c>
      <c r="H14" s="99" t="e">
        <f>H11-H13</f>
        <v>#REF!</v>
      </c>
      <c r="I14" s="99" t="e">
        <f>I11-I13</f>
        <v>#REF!</v>
      </c>
      <c r="J14" s="98" t="e">
        <f t="shared" si="2"/>
        <v>#REF!</v>
      </c>
      <c r="K14" s="99" t="e">
        <f>K11-K13</f>
        <v>#REF!</v>
      </c>
      <c r="L14" s="99" t="e">
        <f>L11-L13</f>
        <v>#REF!</v>
      </c>
      <c r="M14" s="98" t="e">
        <f t="shared" si="0"/>
        <v>#REF!</v>
      </c>
      <c r="N14" s="99" t="e">
        <f>N11-N13</f>
        <v>#REF!</v>
      </c>
      <c r="O14" s="99" t="e">
        <f>O11-O13</f>
        <v>#REF!</v>
      </c>
      <c r="P14" s="105" t="e">
        <f t="shared" si="1"/>
        <v>#REF!</v>
      </c>
    </row>
    <row r="15" spans="1:16" s="63" customFormat="1" ht="20.100000000000001" customHeight="1" x14ac:dyDescent="0.2">
      <c r="A15" s="88" t="s">
        <v>188</v>
      </c>
      <c r="B15" s="73" t="e">
        <f>+C15/#REF!</f>
        <v>#REF!</v>
      </c>
      <c r="C15" s="72" t="e">
        <f xml:space="preserve">  C14 -#REF!</f>
        <v>#REF!</v>
      </c>
      <c r="D15" s="71" t="e">
        <f>+E15/#REF!/#REF!</f>
        <v>#REF!</v>
      </c>
      <c r="E15" s="70" t="e">
        <f xml:space="preserve">  E14 -#REF!</f>
        <v>#REF!</v>
      </c>
      <c r="F15" s="71" t="e">
        <f>+G15/#REF!/#REF!/#REF!</f>
        <v>#REF!</v>
      </c>
      <c r="G15" s="70" t="e">
        <f xml:space="preserve">  G14 -#REF!</f>
        <v>#REF!</v>
      </c>
      <c r="H15" s="99" t="e">
        <f>#REF!</f>
        <v>#REF!</v>
      </c>
      <c r="I15" s="99" t="e">
        <f>#REF!</f>
        <v>#REF!</v>
      </c>
      <c r="J15" s="98" t="e">
        <f t="shared" si="2"/>
        <v>#REF!</v>
      </c>
      <c r="K15" s="100" t="e">
        <f>#REF!</f>
        <v>#REF!</v>
      </c>
      <c r="L15" s="100" t="e">
        <f>#REF!</f>
        <v>#REF!</v>
      </c>
      <c r="M15" s="98" t="e">
        <f t="shared" si="0"/>
        <v>#REF!</v>
      </c>
      <c r="N15" s="100" t="e">
        <f>#REF!</f>
        <v>#REF!</v>
      </c>
      <c r="O15" s="100" t="e">
        <f>#REF!</f>
        <v>#REF!</v>
      </c>
      <c r="P15" s="105" t="e">
        <f t="shared" si="1"/>
        <v>#REF!</v>
      </c>
    </row>
    <row r="16" spans="1:16" s="63" customFormat="1" ht="20.100000000000001" customHeight="1" x14ac:dyDescent="0.2">
      <c r="A16" s="68" t="s">
        <v>187</v>
      </c>
      <c r="B16" s="67" t="e">
        <f>+C16/#REF!</f>
        <v>#REF!</v>
      </c>
      <c r="C16" s="66">
        <v>1689732</v>
      </c>
      <c r="D16" s="65" t="e">
        <f>+E16/#REF!/#REF!</f>
        <v>#REF!</v>
      </c>
      <c r="E16" s="64" t="e">
        <f>(1850717223/1000)+155096+#REF!</f>
        <v>#REF!</v>
      </c>
      <c r="F16" s="65" t="e">
        <f>+G16/#REF!/#REF!/#REF!</f>
        <v>#REF!</v>
      </c>
      <c r="G16" s="64">
        <v>2387261</v>
      </c>
      <c r="H16" s="101" t="e">
        <f>#REF!</f>
        <v>#REF!</v>
      </c>
      <c r="I16" s="101" t="e">
        <f>#REF!</f>
        <v>#REF!</v>
      </c>
      <c r="J16" s="102" t="e">
        <f t="shared" si="2"/>
        <v>#REF!</v>
      </c>
      <c r="K16" s="103" t="e">
        <f>#REF!</f>
        <v>#REF!</v>
      </c>
      <c r="L16" s="103" t="e">
        <f>#REF!</f>
        <v>#REF!</v>
      </c>
      <c r="M16" s="102" t="e">
        <f t="shared" si="0"/>
        <v>#REF!</v>
      </c>
      <c r="N16" s="103" t="e">
        <f>#REF!</f>
        <v>#REF!</v>
      </c>
      <c r="O16" s="103" t="e">
        <f>#REF!</f>
        <v>#REF!</v>
      </c>
      <c r="P16" s="106" t="e">
        <f t="shared" si="1"/>
        <v>#REF!</v>
      </c>
    </row>
    <row r="17" spans="1:16" x14ac:dyDescent="0.2">
      <c r="A17" s="62"/>
      <c r="B17" s="62"/>
      <c r="C17" s="62"/>
      <c r="D17" s="62"/>
      <c r="E17" s="62"/>
      <c r="F17" s="62"/>
      <c r="G17" s="62"/>
      <c r="H17" s="9"/>
      <c r="I17" s="9"/>
      <c r="J17" s="9"/>
      <c r="K17" s="9"/>
      <c r="L17" s="57"/>
      <c r="M17" s="57"/>
      <c r="N17" s="9"/>
      <c r="O17" s="9"/>
      <c r="P17" s="57"/>
    </row>
    <row r="18" spans="1:16" x14ac:dyDescent="0.2">
      <c r="A18" s="62" t="s">
        <v>186</v>
      </c>
      <c r="B18" s="62"/>
      <c r="C18" s="62"/>
      <c r="D18" s="62"/>
      <c r="E18" s="62"/>
      <c r="F18" s="62"/>
      <c r="G18" s="62"/>
      <c r="H18" s="9"/>
      <c r="I18" s="9"/>
      <c r="J18" s="9"/>
      <c r="K18" s="9"/>
      <c r="L18" s="57"/>
      <c r="M18" s="57"/>
      <c r="N18" s="9"/>
      <c r="O18" s="9"/>
      <c r="P18" s="57"/>
    </row>
    <row r="19" spans="1:16" ht="15" customHeight="1" x14ac:dyDescent="0.2">
      <c r="A19" s="90" t="s">
        <v>185</v>
      </c>
      <c r="B19" s="91"/>
      <c r="C19" s="91"/>
      <c r="D19" s="91"/>
      <c r="E19" s="91"/>
      <c r="F19" s="91"/>
      <c r="G19" s="91"/>
      <c r="H19" s="176">
        <v>2010</v>
      </c>
      <c r="I19" s="177"/>
      <c r="J19" s="178"/>
      <c r="K19" s="176">
        <v>2011</v>
      </c>
      <c r="L19" s="177"/>
      <c r="M19" s="178"/>
      <c r="N19" s="176">
        <v>2012</v>
      </c>
      <c r="O19" s="177"/>
      <c r="P19" s="177"/>
    </row>
    <row r="20" spans="1:16" s="63" customFormat="1" ht="20.100000000000001" customHeight="1" x14ac:dyDescent="0.2">
      <c r="A20" s="111" t="s">
        <v>184</v>
      </c>
      <c r="B20" s="112"/>
      <c r="C20" s="112"/>
      <c r="D20" s="112"/>
      <c r="E20" s="112"/>
      <c r="F20" s="112"/>
      <c r="G20" s="112"/>
      <c r="H20" s="187">
        <v>3.38</v>
      </c>
      <c r="I20" s="187"/>
      <c r="J20" s="187"/>
      <c r="K20" s="189">
        <v>4.0999999999999996</v>
      </c>
      <c r="L20" s="189"/>
      <c r="M20" s="189"/>
      <c r="N20" s="187">
        <v>4.3099999999999996</v>
      </c>
      <c r="O20" s="187"/>
      <c r="P20" s="190"/>
    </row>
    <row r="21" spans="1:16" s="63" customFormat="1" ht="20.100000000000001" customHeight="1" x14ac:dyDescent="0.2">
      <c r="A21" s="111" t="s">
        <v>183</v>
      </c>
      <c r="B21" s="112"/>
      <c r="C21" s="112"/>
      <c r="D21" s="112"/>
      <c r="E21" s="112"/>
      <c r="F21" s="112"/>
      <c r="G21" s="112"/>
      <c r="H21" s="187">
        <v>4.25</v>
      </c>
      <c r="I21" s="187"/>
      <c r="J21" s="187"/>
      <c r="K21" s="187">
        <v>4.3899999999999997</v>
      </c>
      <c r="L21" s="187"/>
      <c r="M21" s="187"/>
      <c r="N21" s="187">
        <v>4.32</v>
      </c>
      <c r="O21" s="187"/>
      <c r="P21" s="190"/>
    </row>
    <row r="22" spans="1:16" s="63" customFormat="1" ht="20.100000000000001" customHeight="1" x14ac:dyDescent="0.2">
      <c r="A22" s="111" t="s">
        <v>212</v>
      </c>
      <c r="B22" s="112"/>
      <c r="C22" s="112"/>
      <c r="D22" s="112"/>
      <c r="E22" s="112"/>
      <c r="F22" s="112"/>
      <c r="G22" s="112"/>
      <c r="H22" s="188">
        <v>3377231882.256</v>
      </c>
      <c r="I22" s="188"/>
      <c r="J22" s="188"/>
      <c r="K22" s="188">
        <v>3705667682.8049998</v>
      </c>
      <c r="L22" s="188"/>
      <c r="M22" s="188"/>
      <c r="N22" s="188">
        <v>4066043864.9580002</v>
      </c>
      <c r="O22" s="188"/>
      <c r="P22" s="191"/>
    </row>
    <row r="23" spans="1:16" x14ac:dyDescent="0.2">
      <c r="A23" s="62"/>
      <c r="B23" s="62"/>
      <c r="C23" s="62"/>
      <c r="D23" s="62"/>
      <c r="E23" s="62"/>
      <c r="F23" s="62"/>
      <c r="G23" s="62"/>
      <c r="H23" s="9"/>
      <c r="I23" s="9"/>
      <c r="J23" s="9"/>
      <c r="K23" s="9"/>
      <c r="L23" s="57"/>
      <c r="M23" s="57"/>
      <c r="N23" s="9"/>
      <c r="O23" s="9"/>
      <c r="P23" s="57"/>
    </row>
    <row r="24" spans="1:16" x14ac:dyDescent="0.2">
      <c r="A24" s="62"/>
      <c r="B24" s="62"/>
      <c r="C24" s="62"/>
      <c r="D24" s="62"/>
      <c r="E24" s="62"/>
      <c r="F24" s="62"/>
      <c r="G24" s="62"/>
      <c r="H24" s="9"/>
      <c r="I24" s="9"/>
      <c r="J24" s="9"/>
      <c r="K24" s="9"/>
      <c r="L24" s="57"/>
      <c r="M24" s="57"/>
      <c r="N24" s="9"/>
      <c r="O24" s="9"/>
      <c r="P24" s="57"/>
    </row>
    <row r="25" spans="1:16" x14ac:dyDescent="0.2">
      <c r="A25" s="61" t="s">
        <v>9</v>
      </c>
      <c r="B25" s="60"/>
      <c r="C25" s="59"/>
      <c r="D25" s="58"/>
      <c r="E25" s="58"/>
      <c r="F25" s="58"/>
      <c r="G25" s="58"/>
      <c r="H25" s="58"/>
      <c r="I25" s="58"/>
      <c r="J25" s="58"/>
      <c r="K25" s="9"/>
      <c r="L25" s="57"/>
      <c r="M25" s="57"/>
      <c r="N25" s="9"/>
      <c r="O25" s="9"/>
      <c r="P25" s="57"/>
    </row>
    <row r="26" spans="1:16" ht="30" customHeight="1" x14ac:dyDescent="0.2">
      <c r="A26" s="186" t="s">
        <v>209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</row>
    <row r="27" spans="1:16" ht="30" customHeight="1" x14ac:dyDescent="0.2">
      <c r="A27" s="186" t="s">
        <v>168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</row>
    <row r="28" spans="1:16" ht="15" customHeight="1" x14ac:dyDescent="0.2">
      <c r="A28" s="186" t="s">
        <v>210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</row>
    <row r="29" spans="1:16" ht="15" customHeight="1" x14ac:dyDescent="0.2">
      <c r="A29" s="186" t="s">
        <v>182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</row>
    <row r="31" spans="1:16" x14ac:dyDescent="0.2">
      <c r="I31" s="107"/>
      <c r="K31" s="107"/>
    </row>
  </sheetData>
  <mergeCells count="29">
    <mergeCell ref="A29:P29"/>
    <mergeCell ref="H20:J20"/>
    <mergeCell ref="H21:J21"/>
    <mergeCell ref="A28:P28"/>
    <mergeCell ref="H22:J22"/>
    <mergeCell ref="K20:M20"/>
    <mergeCell ref="K21:M21"/>
    <mergeCell ref="A26:P26"/>
    <mergeCell ref="K22:M22"/>
    <mergeCell ref="A27:P27"/>
    <mergeCell ref="N20:P20"/>
    <mergeCell ref="N21:P21"/>
    <mergeCell ref="N22:P22"/>
    <mergeCell ref="A1:P1"/>
    <mergeCell ref="H8:J8"/>
    <mergeCell ref="A8:A9"/>
    <mergeCell ref="N19:P19"/>
    <mergeCell ref="A2:E2"/>
    <mergeCell ref="A3:P3"/>
    <mergeCell ref="A4:P4"/>
    <mergeCell ref="A5:P5"/>
    <mergeCell ref="A6:P6"/>
    <mergeCell ref="H19:J19"/>
    <mergeCell ref="N8:P8"/>
    <mergeCell ref="K19:M19"/>
    <mergeCell ref="B8:C8"/>
    <mergeCell ref="D8:E8"/>
    <mergeCell ref="F8:G8"/>
    <mergeCell ref="K8:M8"/>
  </mergeCells>
  <printOptions horizontalCentered="1" verticalCentered="1"/>
  <pageMargins left="0.15748031496062992" right="0.19685039370078741" top="0.11811023622047245" bottom="0.19685039370078741" header="0.11811023622047245" footer="0.15748031496062992"/>
  <pageSetup paperSize="9" orientation="landscape" horizontalDpi="300" verticalDpi="300" r:id="rId1"/>
  <headerFooter alignWithMargins="0"/>
  <ignoredErrors>
    <ignoredError sqref="J14 M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tabSelected="1" view="pageBreakPreview" zoomScale="85" zoomScaleNormal="100" zoomScaleSheetLayoutView="85" workbookViewId="0">
      <selection activeCell="L9" sqref="L9"/>
    </sheetView>
  </sheetViews>
  <sheetFormatPr defaultRowHeight="12.75" x14ac:dyDescent="0.2"/>
  <cols>
    <col min="1" max="1" width="37.7109375" style="122" customWidth="1"/>
    <col min="2" max="5" width="15.7109375" style="122" customWidth="1"/>
    <col min="6" max="6" width="14" style="122" customWidth="1"/>
    <col min="7" max="252" width="9.140625" style="122"/>
    <col min="253" max="253" width="43.5703125" style="122" customWidth="1"/>
    <col min="254" max="255" width="15.7109375" style="122" customWidth="1"/>
    <col min="256" max="256" width="14" style="122" customWidth="1"/>
    <col min="257" max="258" width="15.7109375" style="122" customWidth="1"/>
    <col min="259" max="259" width="14" style="122" customWidth="1"/>
    <col min="260" max="261" width="15.7109375" style="122" customWidth="1"/>
    <col min="262" max="262" width="14" style="122" customWidth="1"/>
    <col min="263" max="508" width="9.140625" style="122"/>
    <col min="509" max="509" width="43.5703125" style="122" customWidth="1"/>
    <col min="510" max="511" width="15.7109375" style="122" customWidth="1"/>
    <col min="512" max="512" width="14" style="122" customWidth="1"/>
    <col min="513" max="514" width="15.7109375" style="122" customWidth="1"/>
    <col min="515" max="515" width="14" style="122" customWidth="1"/>
    <col min="516" max="517" width="15.7109375" style="122" customWidth="1"/>
    <col min="518" max="518" width="14" style="122" customWidth="1"/>
    <col min="519" max="764" width="9.140625" style="122"/>
    <col min="765" max="765" width="43.5703125" style="122" customWidth="1"/>
    <col min="766" max="767" width="15.7109375" style="122" customWidth="1"/>
    <col min="768" max="768" width="14" style="122" customWidth="1"/>
    <col min="769" max="770" width="15.7109375" style="122" customWidth="1"/>
    <col min="771" max="771" width="14" style="122" customWidth="1"/>
    <col min="772" max="773" width="15.7109375" style="122" customWidth="1"/>
    <col min="774" max="774" width="14" style="122" customWidth="1"/>
    <col min="775" max="1020" width="9.140625" style="122"/>
    <col min="1021" max="1021" width="43.5703125" style="122" customWidth="1"/>
    <col min="1022" max="1023" width="15.7109375" style="122" customWidth="1"/>
    <col min="1024" max="1024" width="14" style="122" customWidth="1"/>
    <col min="1025" max="1026" width="15.7109375" style="122" customWidth="1"/>
    <col min="1027" max="1027" width="14" style="122" customWidth="1"/>
    <col min="1028" max="1029" width="15.7109375" style="122" customWidth="1"/>
    <col min="1030" max="1030" width="14" style="122" customWidth="1"/>
    <col min="1031" max="1276" width="9.140625" style="122"/>
    <col min="1277" max="1277" width="43.5703125" style="122" customWidth="1"/>
    <col min="1278" max="1279" width="15.7109375" style="122" customWidth="1"/>
    <col min="1280" max="1280" width="14" style="122" customWidth="1"/>
    <col min="1281" max="1282" width="15.7109375" style="122" customWidth="1"/>
    <col min="1283" max="1283" width="14" style="122" customWidth="1"/>
    <col min="1284" max="1285" width="15.7109375" style="122" customWidth="1"/>
    <col min="1286" max="1286" width="14" style="122" customWidth="1"/>
    <col min="1287" max="1532" width="9.140625" style="122"/>
    <col min="1533" max="1533" width="43.5703125" style="122" customWidth="1"/>
    <col min="1534" max="1535" width="15.7109375" style="122" customWidth="1"/>
    <col min="1536" max="1536" width="14" style="122" customWidth="1"/>
    <col min="1537" max="1538" width="15.7109375" style="122" customWidth="1"/>
    <col min="1539" max="1539" width="14" style="122" customWidth="1"/>
    <col min="1540" max="1541" width="15.7109375" style="122" customWidth="1"/>
    <col min="1542" max="1542" width="14" style="122" customWidth="1"/>
    <col min="1543" max="1788" width="9.140625" style="122"/>
    <col min="1789" max="1789" width="43.5703125" style="122" customWidth="1"/>
    <col min="1790" max="1791" width="15.7109375" style="122" customWidth="1"/>
    <col min="1792" max="1792" width="14" style="122" customWidth="1"/>
    <col min="1793" max="1794" width="15.7109375" style="122" customWidth="1"/>
    <col min="1795" max="1795" width="14" style="122" customWidth="1"/>
    <col min="1796" max="1797" width="15.7109375" style="122" customWidth="1"/>
    <col min="1798" max="1798" width="14" style="122" customWidth="1"/>
    <col min="1799" max="2044" width="9.140625" style="122"/>
    <col min="2045" max="2045" width="43.5703125" style="122" customWidth="1"/>
    <col min="2046" max="2047" width="15.7109375" style="122" customWidth="1"/>
    <col min="2048" max="2048" width="14" style="122" customWidth="1"/>
    <col min="2049" max="2050" width="15.7109375" style="122" customWidth="1"/>
    <col min="2051" max="2051" width="14" style="122" customWidth="1"/>
    <col min="2052" max="2053" width="15.7109375" style="122" customWidth="1"/>
    <col min="2054" max="2054" width="14" style="122" customWidth="1"/>
    <col min="2055" max="2300" width="9.140625" style="122"/>
    <col min="2301" max="2301" width="43.5703125" style="122" customWidth="1"/>
    <col min="2302" max="2303" width="15.7109375" style="122" customWidth="1"/>
    <col min="2304" max="2304" width="14" style="122" customWidth="1"/>
    <col min="2305" max="2306" width="15.7109375" style="122" customWidth="1"/>
    <col min="2307" max="2307" width="14" style="122" customWidth="1"/>
    <col min="2308" max="2309" width="15.7109375" style="122" customWidth="1"/>
    <col min="2310" max="2310" width="14" style="122" customWidth="1"/>
    <col min="2311" max="2556" width="9.140625" style="122"/>
    <col min="2557" max="2557" width="43.5703125" style="122" customWidth="1"/>
    <col min="2558" max="2559" width="15.7109375" style="122" customWidth="1"/>
    <col min="2560" max="2560" width="14" style="122" customWidth="1"/>
    <col min="2561" max="2562" width="15.7109375" style="122" customWidth="1"/>
    <col min="2563" max="2563" width="14" style="122" customWidth="1"/>
    <col min="2564" max="2565" width="15.7109375" style="122" customWidth="1"/>
    <col min="2566" max="2566" width="14" style="122" customWidth="1"/>
    <col min="2567" max="2812" width="9.140625" style="122"/>
    <col min="2813" max="2813" width="43.5703125" style="122" customWidth="1"/>
    <col min="2814" max="2815" width="15.7109375" style="122" customWidth="1"/>
    <col min="2816" max="2816" width="14" style="122" customWidth="1"/>
    <col min="2817" max="2818" width="15.7109375" style="122" customWidth="1"/>
    <col min="2819" max="2819" width="14" style="122" customWidth="1"/>
    <col min="2820" max="2821" width="15.7109375" style="122" customWidth="1"/>
    <col min="2822" max="2822" width="14" style="122" customWidth="1"/>
    <col min="2823" max="3068" width="9.140625" style="122"/>
    <col min="3069" max="3069" width="43.5703125" style="122" customWidth="1"/>
    <col min="3070" max="3071" width="15.7109375" style="122" customWidth="1"/>
    <col min="3072" max="3072" width="14" style="122" customWidth="1"/>
    <col min="3073" max="3074" width="15.7109375" style="122" customWidth="1"/>
    <col min="3075" max="3075" width="14" style="122" customWidth="1"/>
    <col min="3076" max="3077" width="15.7109375" style="122" customWidth="1"/>
    <col min="3078" max="3078" width="14" style="122" customWidth="1"/>
    <col min="3079" max="3324" width="9.140625" style="122"/>
    <col min="3325" max="3325" width="43.5703125" style="122" customWidth="1"/>
    <col min="3326" max="3327" width="15.7109375" style="122" customWidth="1"/>
    <col min="3328" max="3328" width="14" style="122" customWidth="1"/>
    <col min="3329" max="3330" width="15.7109375" style="122" customWidth="1"/>
    <col min="3331" max="3331" width="14" style="122" customWidth="1"/>
    <col min="3332" max="3333" width="15.7109375" style="122" customWidth="1"/>
    <col min="3334" max="3334" width="14" style="122" customWidth="1"/>
    <col min="3335" max="3580" width="9.140625" style="122"/>
    <col min="3581" max="3581" width="43.5703125" style="122" customWidth="1"/>
    <col min="3582" max="3583" width="15.7109375" style="122" customWidth="1"/>
    <col min="3584" max="3584" width="14" style="122" customWidth="1"/>
    <col min="3585" max="3586" width="15.7109375" style="122" customWidth="1"/>
    <col min="3587" max="3587" width="14" style="122" customWidth="1"/>
    <col min="3588" max="3589" width="15.7109375" style="122" customWidth="1"/>
    <col min="3590" max="3590" width="14" style="122" customWidth="1"/>
    <col min="3591" max="3836" width="9.140625" style="122"/>
    <col min="3837" max="3837" width="43.5703125" style="122" customWidth="1"/>
    <col min="3838" max="3839" width="15.7109375" style="122" customWidth="1"/>
    <col min="3840" max="3840" width="14" style="122" customWidth="1"/>
    <col min="3841" max="3842" width="15.7109375" style="122" customWidth="1"/>
    <col min="3843" max="3843" width="14" style="122" customWidth="1"/>
    <col min="3844" max="3845" width="15.7109375" style="122" customWidth="1"/>
    <col min="3846" max="3846" width="14" style="122" customWidth="1"/>
    <col min="3847" max="4092" width="9.140625" style="122"/>
    <col min="4093" max="4093" width="43.5703125" style="122" customWidth="1"/>
    <col min="4094" max="4095" width="15.7109375" style="122" customWidth="1"/>
    <col min="4096" max="4096" width="14" style="122" customWidth="1"/>
    <col min="4097" max="4098" width="15.7109375" style="122" customWidth="1"/>
    <col min="4099" max="4099" width="14" style="122" customWidth="1"/>
    <col min="4100" max="4101" width="15.7109375" style="122" customWidth="1"/>
    <col min="4102" max="4102" width="14" style="122" customWidth="1"/>
    <col min="4103" max="4348" width="9.140625" style="122"/>
    <col min="4349" max="4349" width="43.5703125" style="122" customWidth="1"/>
    <col min="4350" max="4351" width="15.7109375" style="122" customWidth="1"/>
    <col min="4352" max="4352" width="14" style="122" customWidth="1"/>
    <col min="4353" max="4354" width="15.7109375" style="122" customWidth="1"/>
    <col min="4355" max="4355" width="14" style="122" customWidth="1"/>
    <col min="4356" max="4357" width="15.7109375" style="122" customWidth="1"/>
    <col min="4358" max="4358" width="14" style="122" customWidth="1"/>
    <col min="4359" max="4604" width="9.140625" style="122"/>
    <col min="4605" max="4605" width="43.5703125" style="122" customWidth="1"/>
    <col min="4606" max="4607" width="15.7109375" style="122" customWidth="1"/>
    <col min="4608" max="4608" width="14" style="122" customWidth="1"/>
    <col min="4609" max="4610" width="15.7109375" style="122" customWidth="1"/>
    <col min="4611" max="4611" width="14" style="122" customWidth="1"/>
    <col min="4612" max="4613" width="15.7109375" style="122" customWidth="1"/>
    <col min="4614" max="4614" width="14" style="122" customWidth="1"/>
    <col min="4615" max="4860" width="9.140625" style="122"/>
    <col min="4861" max="4861" width="43.5703125" style="122" customWidth="1"/>
    <col min="4862" max="4863" width="15.7109375" style="122" customWidth="1"/>
    <col min="4864" max="4864" width="14" style="122" customWidth="1"/>
    <col min="4865" max="4866" width="15.7109375" style="122" customWidth="1"/>
    <col min="4867" max="4867" width="14" style="122" customWidth="1"/>
    <col min="4868" max="4869" width="15.7109375" style="122" customWidth="1"/>
    <col min="4870" max="4870" width="14" style="122" customWidth="1"/>
    <col min="4871" max="5116" width="9.140625" style="122"/>
    <col min="5117" max="5117" width="43.5703125" style="122" customWidth="1"/>
    <col min="5118" max="5119" width="15.7109375" style="122" customWidth="1"/>
    <col min="5120" max="5120" width="14" style="122" customWidth="1"/>
    <col min="5121" max="5122" width="15.7109375" style="122" customWidth="1"/>
    <col min="5123" max="5123" width="14" style="122" customWidth="1"/>
    <col min="5124" max="5125" width="15.7109375" style="122" customWidth="1"/>
    <col min="5126" max="5126" width="14" style="122" customWidth="1"/>
    <col min="5127" max="5372" width="9.140625" style="122"/>
    <col min="5373" max="5373" width="43.5703125" style="122" customWidth="1"/>
    <col min="5374" max="5375" width="15.7109375" style="122" customWidth="1"/>
    <col min="5376" max="5376" width="14" style="122" customWidth="1"/>
    <col min="5377" max="5378" width="15.7109375" style="122" customWidth="1"/>
    <col min="5379" max="5379" width="14" style="122" customWidth="1"/>
    <col min="5380" max="5381" width="15.7109375" style="122" customWidth="1"/>
    <col min="5382" max="5382" width="14" style="122" customWidth="1"/>
    <col min="5383" max="5628" width="9.140625" style="122"/>
    <col min="5629" max="5629" width="43.5703125" style="122" customWidth="1"/>
    <col min="5630" max="5631" width="15.7109375" style="122" customWidth="1"/>
    <col min="5632" max="5632" width="14" style="122" customWidth="1"/>
    <col min="5633" max="5634" width="15.7109375" style="122" customWidth="1"/>
    <col min="5635" max="5635" width="14" style="122" customWidth="1"/>
    <col min="5636" max="5637" width="15.7109375" style="122" customWidth="1"/>
    <col min="5638" max="5638" width="14" style="122" customWidth="1"/>
    <col min="5639" max="5884" width="9.140625" style="122"/>
    <col min="5885" max="5885" width="43.5703125" style="122" customWidth="1"/>
    <col min="5886" max="5887" width="15.7109375" style="122" customWidth="1"/>
    <col min="5888" max="5888" width="14" style="122" customWidth="1"/>
    <col min="5889" max="5890" width="15.7109375" style="122" customWidth="1"/>
    <col min="5891" max="5891" width="14" style="122" customWidth="1"/>
    <col min="5892" max="5893" width="15.7109375" style="122" customWidth="1"/>
    <col min="5894" max="5894" width="14" style="122" customWidth="1"/>
    <col min="5895" max="6140" width="9.140625" style="122"/>
    <col min="6141" max="6141" width="43.5703125" style="122" customWidth="1"/>
    <col min="6142" max="6143" width="15.7109375" style="122" customWidth="1"/>
    <col min="6144" max="6144" width="14" style="122" customWidth="1"/>
    <col min="6145" max="6146" width="15.7109375" style="122" customWidth="1"/>
    <col min="6147" max="6147" width="14" style="122" customWidth="1"/>
    <col min="6148" max="6149" width="15.7109375" style="122" customWidth="1"/>
    <col min="6150" max="6150" width="14" style="122" customWidth="1"/>
    <col min="6151" max="6396" width="9.140625" style="122"/>
    <col min="6397" max="6397" width="43.5703125" style="122" customWidth="1"/>
    <col min="6398" max="6399" width="15.7109375" style="122" customWidth="1"/>
    <col min="6400" max="6400" width="14" style="122" customWidth="1"/>
    <col min="6401" max="6402" width="15.7109375" style="122" customWidth="1"/>
    <col min="6403" max="6403" width="14" style="122" customWidth="1"/>
    <col min="6404" max="6405" width="15.7109375" style="122" customWidth="1"/>
    <col min="6406" max="6406" width="14" style="122" customWidth="1"/>
    <col min="6407" max="6652" width="9.140625" style="122"/>
    <col min="6653" max="6653" width="43.5703125" style="122" customWidth="1"/>
    <col min="6654" max="6655" width="15.7109375" style="122" customWidth="1"/>
    <col min="6656" max="6656" width="14" style="122" customWidth="1"/>
    <col min="6657" max="6658" width="15.7109375" style="122" customWidth="1"/>
    <col min="6659" max="6659" width="14" style="122" customWidth="1"/>
    <col min="6660" max="6661" width="15.7109375" style="122" customWidth="1"/>
    <col min="6662" max="6662" width="14" style="122" customWidth="1"/>
    <col min="6663" max="6908" width="9.140625" style="122"/>
    <col min="6909" max="6909" width="43.5703125" style="122" customWidth="1"/>
    <col min="6910" max="6911" width="15.7109375" style="122" customWidth="1"/>
    <col min="6912" max="6912" width="14" style="122" customWidth="1"/>
    <col min="6913" max="6914" width="15.7109375" style="122" customWidth="1"/>
    <col min="6915" max="6915" width="14" style="122" customWidth="1"/>
    <col min="6916" max="6917" width="15.7109375" style="122" customWidth="1"/>
    <col min="6918" max="6918" width="14" style="122" customWidth="1"/>
    <col min="6919" max="7164" width="9.140625" style="122"/>
    <col min="7165" max="7165" width="43.5703125" style="122" customWidth="1"/>
    <col min="7166" max="7167" width="15.7109375" style="122" customWidth="1"/>
    <col min="7168" max="7168" width="14" style="122" customWidth="1"/>
    <col min="7169" max="7170" width="15.7109375" style="122" customWidth="1"/>
    <col min="7171" max="7171" width="14" style="122" customWidth="1"/>
    <col min="7172" max="7173" width="15.7109375" style="122" customWidth="1"/>
    <col min="7174" max="7174" width="14" style="122" customWidth="1"/>
    <col min="7175" max="7420" width="9.140625" style="122"/>
    <col min="7421" max="7421" width="43.5703125" style="122" customWidth="1"/>
    <col min="7422" max="7423" width="15.7109375" style="122" customWidth="1"/>
    <col min="7424" max="7424" width="14" style="122" customWidth="1"/>
    <col min="7425" max="7426" width="15.7109375" style="122" customWidth="1"/>
    <col min="7427" max="7427" width="14" style="122" customWidth="1"/>
    <col min="7428" max="7429" width="15.7109375" style="122" customWidth="1"/>
    <col min="7430" max="7430" width="14" style="122" customWidth="1"/>
    <col min="7431" max="7676" width="9.140625" style="122"/>
    <col min="7677" max="7677" width="43.5703125" style="122" customWidth="1"/>
    <col min="7678" max="7679" width="15.7109375" style="122" customWidth="1"/>
    <col min="7680" max="7680" width="14" style="122" customWidth="1"/>
    <col min="7681" max="7682" width="15.7109375" style="122" customWidth="1"/>
    <col min="7683" max="7683" width="14" style="122" customWidth="1"/>
    <col min="7684" max="7685" width="15.7109375" style="122" customWidth="1"/>
    <col min="7686" max="7686" width="14" style="122" customWidth="1"/>
    <col min="7687" max="7932" width="9.140625" style="122"/>
    <col min="7933" max="7933" width="43.5703125" style="122" customWidth="1"/>
    <col min="7934" max="7935" width="15.7109375" style="122" customWidth="1"/>
    <col min="7936" max="7936" width="14" style="122" customWidth="1"/>
    <col min="7937" max="7938" width="15.7109375" style="122" customWidth="1"/>
    <col min="7939" max="7939" width="14" style="122" customWidth="1"/>
    <col min="7940" max="7941" width="15.7109375" style="122" customWidth="1"/>
    <col min="7942" max="7942" width="14" style="122" customWidth="1"/>
    <col min="7943" max="8188" width="9.140625" style="122"/>
    <col min="8189" max="8189" width="43.5703125" style="122" customWidth="1"/>
    <col min="8190" max="8191" width="15.7109375" style="122" customWidth="1"/>
    <col min="8192" max="8192" width="14" style="122" customWidth="1"/>
    <col min="8193" max="8194" width="15.7109375" style="122" customWidth="1"/>
    <col min="8195" max="8195" width="14" style="122" customWidth="1"/>
    <col min="8196" max="8197" width="15.7109375" style="122" customWidth="1"/>
    <col min="8198" max="8198" width="14" style="122" customWidth="1"/>
    <col min="8199" max="8444" width="9.140625" style="122"/>
    <col min="8445" max="8445" width="43.5703125" style="122" customWidth="1"/>
    <col min="8446" max="8447" width="15.7109375" style="122" customWidth="1"/>
    <col min="8448" max="8448" width="14" style="122" customWidth="1"/>
    <col min="8449" max="8450" width="15.7109375" style="122" customWidth="1"/>
    <col min="8451" max="8451" width="14" style="122" customWidth="1"/>
    <col min="8452" max="8453" width="15.7109375" style="122" customWidth="1"/>
    <col min="8454" max="8454" width="14" style="122" customWidth="1"/>
    <col min="8455" max="8700" width="9.140625" style="122"/>
    <col min="8701" max="8701" width="43.5703125" style="122" customWidth="1"/>
    <col min="8702" max="8703" width="15.7109375" style="122" customWidth="1"/>
    <col min="8704" max="8704" width="14" style="122" customWidth="1"/>
    <col min="8705" max="8706" width="15.7109375" style="122" customWidth="1"/>
    <col min="8707" max="8707" width="14" style="122" customWidth="1"/>
    <col min="8708" max="8709" width="15.7109375" style="122" customWidth="1"/>
    <col min="8710" max="8710" width="14" style="122" customWidth="1"/>
    <col min="8711" max="8956" width="9.140625" style="122"/>
    <col min="8957" max="8957" width="43.5703125" style="122" customWidth="1"/>
    <col min="8958" max="8959" width="15.7109375" style="122" customWidth="1"/>
    <col min="8960" max="8960" width="14" style="122" customWidth="1"/>
    <col min="8961" max="8962" width="15.7109375" style="122" customWidth="1"/>
    <col min="8963" max="8963" width="14" style="122" customWidth="1"/>
    <col min="8964" max="8965" width="15.7109375" style="122" customWidth="1"/>
    <col min="8966" max="8966" width="14" style="122" customWidth="1"/>
    <col min="8967" max="9212" width="9.140625" style="122"/>
    <col min="9213" max="9213" width="43.5703125" style="122" customWidth="1"/>
    <col min="9214" max="9215" width="15.7109375" style="122" customWidth="1"/>
    <col min="9216" max="9216" width="14" style="122" customWidth="1"/>
    <col min="9217" max="9218" width="15.7109375" style="122" customWidth="1"/>
    <col min="9219" max="9219" width="14" style="122" customWidth="1"/>
    <col min="9220" max="9221" width="15.7109375" style="122" customWidth="1"/>
    <col min="9222" max="9222" width="14" style="122" customWidth="1"/>
    <col min="9223" max="9468" width="9.140625" style="122"/>
    <col min="9469" max="9469" width="43.5703125" style="122" customWidth="1"/>
    <col min="9470" max="9471" width="15.7109375" style="122" customWidth="1"/>
    <col min="9472" max="9472" width="14" style="122" customWidth="1"/>
    <col min="9473" max="9474" width="15.7109375" style="122" customWidth="1"/>
    <col min="9475" max="9475" width="14" style="122" customWidth="1"/>
    <col min="9476" max="9477" width="15.7109375" style="122" customWidth="1"/>
    <col min="9478" max="9478" width="14" style="122" customWidth="1"/>
    <col min="9479" max="9724" width="9.140625" style="122"/>
    <col min="9725" max="9725" width="43.5703125" style="122" customWidth="1"/>
    <col min="9726" max="9727" width="15.7109375" style="122" customWidth="1"/>
    <col min="9728" max="9728" width="14" style="122" customWidth="1"/>
    <col min="9729" max="9730" width="15.7109375" style="122" customWidth="1"/>
    <col min="9731" max="9731" width="14" style="122" customWidth="1"/>
    <col min="9732" max="9733" width="15.7109375" style="122" customWidth="1"/>
    <col min="9734" max="9734" width="14" style="122" customWidth="1"/>
    <col min="9735" max="9980" width="9.140625" style="122"/>
    <col min="9981" max="9981" width="43.5703125" style="122" customWidth="1"/>
    <col min="9982" max="9983" width="15.7109375" style="122" customWidth="1"/>
    <col min="9984" max="9984" width="14" style="122" customWidth="1"/>
    <col min="9985" max="9986" width="15.7109375" style="122" customWidth="1"/>
    <col min="9987" max="9987" width="14" style="122" customWidth="1"/>
    <col min="9988" max="9989" width="15.7109375" style="122" customWidth="1"/>
    <col min="9990" max="9990" width="14" style="122" customWidth="1"/>
    <col min="9991" max="10236" width="9.140625" style="122"/>
    <col min="10237" max="10237" width="43.5703125" style="122" customWidth="1"/>
    <col min="10238" max="10239" width="15.7109375" style="122" customWidth="1"/>
    <col min="10240" max="10240" width="14" style="122" customWidth="1"/>
    <col min="10241" max="10242" width="15.7109375" style="122" customWidth="1"/>
    <col min="10243" max="10243" width="14" style="122" customWidth="1"/>
    <col min="10244" max="10245" width="15.7109375" style="122" customWidth="1"/>
    <col min="10246" max="10246" width="14" style="122" customWidth="1"/>
    <col min="10247" max="10492" width="9.140625" style="122"/>
    <col min="10493" max="10493" width="43.5703125" style="122" customWidth="1"/>
    <col min="10494" max="10495" width="15.7109375" style="122" customWidth="1"/>
    <col min="10496" max="10496" width="14" style="122" customWidth="1"/>
    <col min="10497" max="10498" width="15.7109375" style="122" customWidth="1"/>
    <col min="10499" max="10499" width="14" style="122" customWidth="1"/>
    <col min="10500" max="10501" width="15.7109375" style="122" customWidth="1"/>
    <col min="10502" max="10502" width="14" style="122" customWidth="1"/>
    <col min="10503" max="10748" width="9.140625" style="122"/>
    <col min="10749" max="10749" width="43.5703125" style="122" customWidth="1"/>
    <col min="10750" max="10751" width="15.7109375" style="122" customWidth="1"/>
    <col min="10752" max="10752" width="14" style="122" customWidth="1"/>
    <col min="10753" max="10754" width="15.7109375" style="122" customWidth="1"/>
    <col min="10755" max="10755" width="14" style="122" customWidth="1"/>
    <col min="10756" max="10757" width="15.7109375" style="122" customWidth="1"/>
    <col min="10758" max="10758" width="14" style="122" customWidth="1"/>
    <col min="10759" max="11004" width="9.140625" style="122"/>
    <col min="11005" max="11005" width="43.5703125" style="122" customWidth="1"/>
    <col min="11006" max="11007" width="15.7109375" style="122" customWidth="1"/>
    <col min="11008" max="11008" width="14" style="122" customWidth="1"/>
    <col min="11009" max="11010" width="15.7109375" style="122" customWidth="1"/>
    <col min="11011" max="11011" width="14" style="122" customWidth="1"/>
    <col min="11012" max="11013" width="15.7109375" style="122" customWidth="1"/>
    <col min="11014" max="11014" width="14" style="122" customWidth="1"/>
    <col min="11015" max="11260" width="9.140625" style="122"/>
    <col min="11261" max="11261" width="43.5703125" style="122" customWidth="1"/>
    <col min="11262" max="11263" width="15.7109375" style="122" customWidth="1"/>
    <col min="11264" max="11264" width="14" style="122" customWidth="1"/>
    <col min="11265" max="11266" width="15.7109375" style="122" customWidth="1"/>
    <col min="11267" max="11267" width="14" style="122" customWidth="1"/>
    <col min="11268" max="11269" width="15.7109375" style="122" customWidth="1"/>
    <col min="11270" max="11270" width="14" style="122" customWidth="1"/>
    <col min="11271" max="11516" width="9.140625" style="122"/>
    <col min="11517" max="11517" width="43.5703125" style="122" customWidth="1"/>
    <col min="11518" max="11519" width="15.7109375" style="122" customWidth="1"/>
    <col min="11520" max="11520" width="14" style="122" customWidth="1"/>
    <col min="11521" max="11522" width="15.7109375" style="122" customWidth="1"/>
    <col min="11523" max="11523" width="14" style="122" customWidth="1"/>
    <col min="11524" max="11525" width="15.7109375" style="122" customWidth="1"/>
    <col min="11526" max="11526" width="14" style="122" customWidth="1"/>
    <col min="11527" max="11772" width="9.140625" style="122"/>
    <col min="11773" max="11773" width="43.5703125" style="122" customWidth="1"/>
    <col min="11774" max="11775" width="15.7109375" style="122" customWidth="1"/>
    <col min="11776" max="11776" width="14" style="122" customWidth="1"/>
    <col min="11777" max="11778" width="15.7109375" style="122" customWidth="1"/>
    <col min="11779" max="11779" width="14" style="122" customWidth="1"/>
    <col min="11780" max="11781" width="15.7109375" style="122" customWidth="1"/>
    <col min="11782" max="11782" width="14" style="122" customWidth="1"/>
    <col min="11783" max="12028" width="9.140625" style="122"/>
    <col min="12029" max="12029" width="43.5703125" style="122" customWidth="1"/>
    <col min="12030" max="12031" width="15.7109375" style="122" customWidth="1"/>
    <col min="12032" max="12032" width="14" style="122" customWidth="1"/>
    <col min="12033" max="12034" width="15.7109375" style="122" customWidth="1"/>
    <col min="12035" max="12035" width="14" style="122" customWidth="1"/>
    <col min="12036" max="12037" width="15.7109375" style="122" customWidth="1"/>
    <col min="12038" max="12038" width="14" style="122" customWidth="1"/>
    <col min="12039" max="12284" width="9.140625" style="122"/>
    <col min="12285" max="12285" width="43.5703125" style="122" customWidth="1"/>
    <col min="12286" max="12287" width="15.7109375" style="122" customWidth="1"/>
    <col min="12288" max="12288" width="14" style="122" customWidth="1"/>
    <col min="12289" max="12290" width="15.7109375" style="122" customWidth="1"/>
    <col min="12291" max="12291" width="14" style="122" customWidth="1"/>
    <col min="12292" max="12293" width="15.7109375" style="122" customWidth="1"/>
    <col min="12294" max="12294" width="14" style="122" customWidth="1"/>
    <col min="12295" max="12540" width="9.140625" style="122"/>
    <col min="12541" max="12541" width="43.5703125" style="122" customWidth="1"/>
    <col min="12542" max="12543" width="15.7109375" style="122" customWidth="1"/>
    <col min="12544" max="12544" width="14" style="122" customWidth="1"/>
    <col min="12545" max="12546" width="15.7109375" style="122" customWidth="1"/>
    <col min="12547" max="12547" width="14" style="122" customWidth="1"/>
    <col min="12548" max="12549" width="15.7109375" style="122" customWidth="1"/>
    <col min="12550" max="12550" width="14" style="122" customWidth="1"/>
    <col min="12551" max="12796" width="9.140625" style="122"/>
    <col min="12797" max="12797" width="43.5703125" style="122" customWidth="1"/>
    <col min="12798" max="12799" width="15.7109375" style="122" customWidth="1"/>
    <col min="12800" max="12800" width="14" style="122" customWidth="1"/>
    <col min="12801" max="12802" width="15.7109375" style="122" customWidth="1"/>
    <col min="12803" max="12803" width="14" style="122" customWidth="1"/>
    <col min="12804" max="12805" width="15.7109375" style="122" customWidth="1"/>
    <col min="12806" max="12806" width="14" style="122" customWidth="1"/>
    <col min="12807" max="13052" width="9.140625" style="122"/>
    <col min="13053" max="13053" width="43.5703125" style="122" customWidth="1"/>
    <col min="13054" max="13055" width="15.7109375" style="122" customWidth="1"/>
    <col min="13056" max="13056" width="14" style="122" customWidth="1"/>
    <col min="13057" max="13058" width="15.7109375" style="122" customWidth="1"/>
    <col min="13059" max="13059" width="14" style="122" customWidth="1"/>
    <col min="13060" max="13061" width="15.7109375" style="122" customWidth="1"/>
    <col min="13062" max="13062" width="14" style="122" customWidth="1"/>
    <col min="13063" max="13308" width="9.140625" style="122"/>
    <col min="13309" max="13309" width="43.5703125" style="122" customWidth="1"/>
    <col min="13310" max="13311" width="15.7109375" style="122" customWidth="1"/>
    <col min="13312" max="13312" width="14" style="122" customWidth="1"/>
    <col min="13313" max="13314" width="15.7109375" style="122" customWidth="1"/>
    <col min="13315" max="13315" width="14" style="122" customWidth="1"/>
    <col min="13316" max="13317" width="15.7109375" style="122" customWidth="1"/>
    <col min="13318" max="13318" width="14" style="122" customWidth="1"/>
    <col min="13319" max="13564" width="9.140625" style="122"/>
    <col min="13565" max="13565" width="43.5703125" style="122" customWidth="1"/>
    <col min="13566" max="13567" width="15.7109375" style="122" customWidth="1"/>
    <col min="13568" max="13568" width="14" style="122" customWidth="1"/>
    <col min="13569" max="13570" width="15.7109375" style="122" customWidth="1"/>
    <col min="13571" max="13571" width="14" style="122" customWidth="1"/>
    <col min="13572" max="13573" width="15.7109375" style="122" customWidth="1"/>
    <col min="13574" max="13574" width="14" style="122" customWidth="1"/>
    <col min="13575" max="13820" width="9.140625" style="122"/>
    <col min="13821" max="13821" width="43.5703125" style="122" customWidth="1"/>
    <col min="13822" max="13823" width="15.7109375" style="122" customWidth="1"/>
    <col min="13824" max="13824" width="14" style="122" customWidth="1"/>
    <col min="13825" max="13826" width="15.7109375" style="122" customWidth="1"/>
    <col min="13827" max="13827" width="14" style="122" customWidth="1"/>
    <col min="13828" max="13829" width="15.7109375" style="122" customWidth="1"/>
    <col min="13830" max="13830" width="14" style="122" customWidth="1"/>
    <col min="13831" max="14076" width="9.140625" style="122"/>
    <col min="14077" max="14077" width="43.5703125" style="122" customWidth="1"/>
    <col min="14078" max="14079" width="15.7109375" style="122" customWidth="1"/>
    <col min="14080" max="14080" width="14" style="122" customWidth="1"/>
    <col min="14081" max="14082" width="15.7109375" style="122" customWidth="1"/>
    <col min="14083" max="14083" width="14" style="122" customWidth="1"/>
    <col min="14084" max="14085" width="15.7109375" style="122" customWidth="1"/>
    <col min="14086" max="14086" width="14" style="122" customWidth="1"/>
    <col min="14087" max="14332" width="9.140625" style="122"/>
    <col min="14333" max="14333" width="43.5703125" style="122" customWidth="1"/>
    <col min="14334" max="14335" width="15.7109375" style="122" customWidth="1"/>
    <col min="14336" max="14336" width="14" style="122" customWidth="1"/>
    <col min="14337" max="14338" width="15.7109375" style="122" customWidth="1"/>
    <col min="14339" max="14339" width="14" style="122" customWidth="1"/>
    <col min="14340" max="14341" width="15.7109375" style="122" customWidth="1"/>
    <col min="14342" max="14342" width="14" style="122" customWidth="1"/>
    <col min="14343" max="14588" width="9.140625" style="122"/>
    <col min="14589" max="14589" width="43.5703125" style="122" customWidth="1"/>
    <col min="14590" max="14591" width="15.7109375" style="122" customWidth="1"/>
    <col min="14592" max="14592" width="14" style="122" customWidth="1"/>
    <col min="14593" max="14594" width="15.7109375" style="122" customWidth="1"/>
    <col min="14595" max="14595" width="14" style="122" customWidth="1"/>
    <col min="14596" max="14597" width="15.7109375" style="122" customWidth="1"/>
    <col min="14598" max="14598" width="14" style="122" customWidth="1"/>
    <col min="14599" max="14844" width="9.140625" style="122"/>
    <col min="14845" max="14845" width="43.5703125" style="122" customWidth="1"/>
    <col min="14846" max="14847" width="15.7109375" style="122" customWidth="1"/>
    <col min="14848" max="14848" width="14" style="122" customWidth="1"/>
    <col min="14849" max="14850" width="15.7109375" style="122" customWidth="1"/>
    <col min="14851" max="14851" width="14" style="122" customWidth="1"/>
    <col min="14852" max="14853" width="15.7109375" style="122" customWidth="1"/>
    <col min="14854" max="14854" width="14" style="122" customWidth="1"/>
    <col min="14855" max="15100" width="9.140625" style="122"/>
    <col min="15101" max="15101" width="43.5703125" style="122" customWidth="1"/>
    <col min="15102" max="15103" width="15.7109375" style="122" customWidth="1"/>
    <col min="15104" max="15104" width="14" style="122" customWidth="1"/>
    <col min="15105" max="15106" width="15.7109375" style="122" customWidth="1"/>
    <col min="15107" max="15107" width="14" style="122" customWidth="1"/>
    <col min="15108" max="15109" width="15.7109375" style="122" customWidth="1"/>
    <col min="15110" max="15110" width="14" style="122" customWidth="1"/>
    <col min="15111" max="15356" width="9.140625" style="122"/>
    <col min="15357" max="15357" width="43.5703125" style="122" customWidth="1"/>
    <col min="15358" max="15359" width="15.7109375" style="122" customWidth="1"/>
    <col min="15360" max="15360" width="14" style="122" customWidth="1"/>
    <col min="15361" max="15362" width="15.7109375" style="122" customWidth="1"/>
    <col min="15363" max="15363" width="14" style="122" customWidth="1"/>
    <col min="15364" max="15365" width="15.7109375" style="122" customWidth="1"/>
    <col min="15366" max="15366" width="14" style="122" customWidth="1"/>
    <col min="15367" max="15612" width="9.140625" style="122"/>
    <col min="15613" max="15613" width="43.5703125" style="122" customWidth="1"/>
    <col min="15614" max="15615" width="15.7109375" style="122" customWidth="1"/>
    <col min="15616" max="15616" width="14" style="122" customWidth="1"/>
    <col min="15617" max="15618" width="15.7109375" style="122" customWidth="1"/>
    <col min="15619" max="15619" width="14" style="122" customWidth="1"/>
    <col min="15620" max="15621" width="15.7109375" style="122" customWidth="1"/>
    <col min="15622" max="15622" width="14" style="122" customWidth="1"/>
    <col min="15623" max="15868" width="9.140625" style="122"/>
    <col min="15869" max="15869" width="43.5703125" style="122" customWidth="1"/>
    <col min="15870" max="15871" width="15.7109375" style="122" customWidth="1"/>
    <col min="15872" max="15872" width="14" style="122" customWidth="1"/>
    <col min="15873" max="15874" width="15.7109375" style="122" customWidth="1"/>
    <col min="15875" max="15875" width="14" style="122" customWidth="1"/>
    <col min="15876" max="15877" width="15.7109375" style="122" customWidth="1"/>
    <col min="15878" max="15878" width="14" style="122" customWidth="1"/>
    <col min="15879" max="16124" width="9.140625" style="122"/>
    <col min="16125" max="16125" width="43.5703125" style="122" customWidth="1"/>
    <col min="16126" max="16127" width="15.7109375" style="122" customWidth="1"/>
    <col min="16128" max="16128" width="14" style="122" customWidth="1"/>
    <col min="16129" max="16130" width="15.7109375" style="122" customWidth="1"/>
    <col min="16131" max="16131" width="14" style="122" customWidth="1"/>
    <col min="16132" max="16133" width="15.7109375" style="122" customWidth="1"/>
    <col min="16134" max="16134" width="14" style="122" customWidth="1"/>
    <col min="16135" max="16384" width="9.140625" style="122"/>
  </cols>
  <sheetData>
    <row r="1" spans="1:6" ht="15.75" x14ac:dyDescent="0.25">
      <c r="A1" s="175" t="str">
        <f>'Metodologia Metas Anuais'!A1:E1</f>
        <v>QUADRO IX</v>
      </c>
      <c r="B1" s="175"/>
      <c r="C1" s="175"/>
      <c r="D1" s="175"/>
      <c r="E1" s="175"/>
      <c r="F1" s="175"/>
    </row>
    <row r="2" spans="1:6" ht="15" x14ac:dyDescent="0.25">
      <c r="A2" s="164"/>
    </row>
    <row r="3" spans="1:6" s="1" customFormat="1" ht="15" customHeight="1" x14ac:dyDescent="0.25">
      <c r="A3" s="181" t="str">
        <f>'Metodologia Metas Anuais'!A2:E2</f>
        <v>LEI ORÇAMENTÁRIA ANUAL 2014</v>
      </c>
      <c r="B3" s="181"/>
      <c r="C3" s="181"/>
      <c r="D3" s="181"/>
      <c r="E3" s="181"/>
      <c r="F3" s="181"/>
    </row>
    <row r="4" spans="1:6" s="1" customFormat="1" ht="15" customHeight="1" x14ac:dyDescent="0.25">
      <c r="A4" s="181" t="str">
        <f>LEFT('Metodologia Metas Anuais'!A3:E3,61)</f>
        <v>COMPATIBILIDADE DO ORÇAMENTO COM AS METAS FISCAIS DA LDO 2014</v>
      </c>
      <c r="B4" s="181"/>
      <c r="C4" s="181"/>
      <c r="D4" s="181"/>
      <c r="E4" s="181"/>
      <c r="F4" s="181"/>
    </row>
    <row r="5" spans="1:6" s="1" customFormat="1" ht="15" customHeight="1" x14ac:dyDescent="0.2">
      <c r="A5" s="192"/>
      <c r="B5" s="193"/>
      <c r="C5" s="193"/>
      <c r="D5" s="193"/>
      <c r="E5" s="193"/>
      <c r="F5" s="193"/>
    </row>
    <row r="6" spans="1:6" s="1" customFormat="1" ht="15" customHeight="1" x14ac:dyDescent="0.25">
      <c r="A6" s="163"/>
      <c r="B6" s="163"/>
      <c r="C6" s="163"/>
      <c r="D6" s="163"/>
      <c r="E6" s="163"/>
      <c r="F6" s="163"/>
    </row>
    <row r="7" spans="1:6" x14ac:dyDescent="0.2">
      <c r="A7" s="129" t="str">
        <f>'Metodologia Metas Anuais'!A5</f>
        <v>Art. 10, inciso IX, LDO</v>
      </c>
      <c r="B7" s="130"/>
      <c r="C7" s="131"/>
      <c r="D7" s="132"/>
      <c r="E7" s="133"/>
      <c r="F7" s="133" t="s">
        <v>246</v>
      </c>
    </row>
    <row r="8" spans="1:6" ht="15" customHeight="1" x14ac:dyDescent="0.2">
      <c r="A8" s="194" t="s">
        <v>29</v>
      </c>
      <c r="B8" s="196" t="str">
        <f>'Metodologia Metas Anuais'!B6:C6</f>
        <v>LDO 2014</v>
      </c>
      <c r="C8" s="197"/>
      <c r="D8" s="196" t="str">
        <f>'Metodologia Metas Anuais'!D6</f>
        <v>ORÇAMENTO 2014</v>
      </c>
      <c r="E8" s="198"/>
      <c r="F8" s="199" t="s">
        <v>264</v>
      </c>
    </row>
    <row r="9" spans="1:6" ht="48" customHeight="1" x14ac:dyDescent="0.2">
      <c r="A9" s="195"/>
      <c r="B9" s="134" t="s">
        <v>200</v>
      </c>
      <c r="C9" s="134" t="s">
        <v>195</v>
      </c>
      <c r="D9" s="134" t="s">
        <v>198</v>
      </c>
      <c r="E9" s="135" t="s">
        <v>195</v>
      </c>
      <c r="F9" s="200"/>
    </row>
    <row r="10" spans="1:6" ht="6" customHeight="1" x14ac:dyDescent="0.2">
      <c r="A10" s="136"/>
      <c r="B10" s="5"/>
      <c r="C10" s="5"/>
      <c r="D10" s="5"/>
      <c r="E10" s="5"/>
      <c r="F10" s="137"/>
    </row>
    <row r="11" spans="1:6" s="140" customFormat="1" ht="20.100000000000001" customHeight="1" x14ac:dyDescent="0.2">
      <c r="A11" s="138" t="s">
        <v>193</v>
      </c>
      <c r="B11" s="139">
        <f>'Metodologia Metas Anuais'!B13</f>
        <v>19441695.178552281</v>
      </c>
      <c r="C11" s="139">
        <f>'Metodologia Metas Anuais'!C13</f>
        <v>18393278.314618997</v>
      </c>
      <c r="D11" s="139">
        <f>'Metodologia Metas Anuais'!D13</f>
        <v>21451120.635000002</v>
      </c>
      <c r="E11" s="139">
        <f>'Metodologia Metas Anuais'!E13</f>
        <v>20294343.079470202</v>
      </c>
      <c r="F11" s="165">
        <f t="shared" ref="F11:F18" si="0">(E11/C11-1)*100</f>
        <v>10.335649427651173</v>
      </c>
    </row>
    <row r="12" spans="1:6" s="140" customFormat="1" ht="20.100000000000001" customHeight="1" x14ac:dyDescent="0.2">
      <c r="A12" s="138" t="s">
        <v>192</v>
      </c>
      <c r="B12" s="139">
        <f>'Metodologia Metas Anuais'!B24</f>
        <v>17949713.053488363</v>
      </c>
      <c r="C12" s="139">
        <f>'Metodologia Metas Anuais'!C24</f>
        <v>16981753.125343766</v>
      </c>
      <c r="D12" s="139">
        <f>'Metodologia Metas Anuais'!D24</f>
        <v>18914812.695</v>
      </c>
      <c r="E12" s="139">
        <f>'Metodologia Metas Anuais'!E24</f>
        <v>17894808.604541156</v>
      </c>
      <c r="F12" s="165">
        <f t="shared" si="0"/>
        <v>5.3766856252004835</v>
      </c>
    </row>
    <row r="13" spans="1:6" s="140" customFormat="1" ht="20.100000000000001" customHeight="1" x14ac:dyDescent="0.2">
      <c r="A13" s="138" t="s">
        <v>191</v>
      </c>
      <c r="B13" s="139">
        <f>'Metodologia Metas Anuais'!B27</f>
        <v>19441695.178552277</v>
      </c>
      <c r="C13" s="139">
        <f>'Metodologia Metas Anuais'!C27</f>
        <v>18393278.314618997</v>
      </c>
      <c r="D13" s="139">
        <f>'Metodologia Metas Anuais'!D27</f>
        <v>21451120.635000002</v>
      </c>
      <c r="E13" s="139">
        <f>'Metodologia Metas Anuais'!E27</f>
        <v>20294343.079470202</v>
      </c>
      <c r="F13" s="165">
        <f t="shared" si="0"/>
        <v>10.335649427651173</v>
      </c>
    </row>
    <row r="14" spans="1:6" s="140" customFormat="1" ht="20.100000000000001" customHeight="1" x14ac:dyDescent="0.2">
      <c r="A14" s="141" t="s">
        <v>190</v>
      </c>
      <c r="B14" s="139">
        <f>'Metodologia Metas Anuais'!B35</f>
        <v>18853123.211552277</v>
      </c>
      <c r="C14" s="139">
        <f>'Metodologia Metas Anuais'!C35</f>
        <v>17836445.800900929</v>
      </c>
      <c r="D14" s="139">
        <f>'Metodologia Metas Anuais'!D35</f>
        <v>20892822.268000003</v>
      </c>
      <c r="E14" s="139">
        <f>'Metodologia Metas Anuais'!E35</f>
        <v>19766151.625354782</v>
      </c>
      <c r="F14" s="165">
        <f t="shared" si="0"/>
        <v>10.818892093156718</v>
      </c>
    </row>
    <row r="15" spans="1:6" s="140" customFormat="1" ht="20.100000000000001" customHeight="1" x14ac:dyDescent="0.2">
      <c r="A15" s="138" t="s">
        <v>189</v>
      </c>
      <c r="B15" s="139">
        <f>B12-B14</f>
        <v>-903410.15806391463</v>
      </c>
      <c r="C15" s="139">
        <f>C12-C14</f>
        <v>-854692.67555716261</v>
      </c>
      <c r="D15" s="139">
        <f>D12-D14</f>
        <v>-1978009.5730000027</v>
      </c>
      <c r="E15" s="139">
        <f>E12-E14</f>
        <v>-1871343.0208136253</v>
      </c>
      <c r="F15" s="165">
        <f t="shared" si="0"/>
        <v>118.94922869132137</v>
      </c>
    </row>
    <row r="16" spans="1:6" s="140" customFormat="1" ht="20.100000000000001" customHeight="1" x14ac:dyDescent="0.2">
      <c r="A16" s="138" t="s">
        <v>188</v>
      </c>
      <c r="B16" s="139">
        <f>'Metodologia Metas Anuais'!B37</f>
        <v>1956211.4634700001</v>
      </c>
      <c r="C16" s="139">
        <f>'Metodologia Metas Anuais'!C37</f>
        <v>1850720.4006338697</v>
      </c>
      <c r="D16" s="139">
        <f>'Metodologia Metas Anuais'!D37</f>
        <v>1952288.0689999999</v>
      </c>
      <c r="E16" s="139">
        <f>'Metodologia Metas Anuais'!E37</f>
        <v>1847008.5799432355</v>
      </c>
      <c r="F16" s="165">
        <f t="shared" si="0"/>
        <v>-0.20056085670007162</v>
      </c>
    </row>
    <row r="17" spans="1:6" s="140" customFormat="1" ht="20.100000000000001" customHeight="1" x14ac:dyDescent="0.2">
      <c r="A17" s="142" t="s">
        <v>187</v>
      </c>
      <c r="B17" s="139">
        <f>'Metodologia Metas Anuais'!B38</f>
        <v>6464489.8370000003</v>
      </c>
      <c r="C17" s="139">
        <f>'Metodologia Metas Anuais'!C38</f>
        <v>6115884.4247871339</v>
      </c>
      <c r="D17" s="139">
        <f>'Metodologia Metas Anuais'!D38</f>
        <v>7467323.0202583801</v>
      </c>
      <c r="E17" s="139">
        <f>'Metodologia Metas Anuais'!E38</f>
        <v>7064638.6189767085</v>
      </c>
      <c r="F17" s="165">
        <f t="shared" si="0"/>
        <v>15.512951656580665</v>
      </c>
    </row>
    <row r="18" spans="1:6" s="140" customFormat="1" ht="20.100000000000001" customHeight="1" x14ac:dyDescent="0.2">
      <c r="A18" s="143" t="s">
        <v>247</v>
      </c>
      <c r="B18" s="144">
        <f>'Metodologia Metas Anuais'!B39</f>
        <v>4003070.591</v>
      </c>
      <c r="C18" s="144">
        <f>'Metodologia Metas Anuais'!C39</f>
        <v>3787200.1807000949</v>
      </c>
      <c r="D18" s="144">
        <f>'Metodologia Metas Anuais'!D39</f>
        <v>5005903.7750000004</v>
      </c>
      <c r="E18" s="144">
        <f>'Metodologia Metas Anuais'!E39</f>
        <v>4735954.3755912967</v>
      </c>
      <c r="F18" s="166">
        <f t="shared" si="0"/>
        <v>25.051598796549925</v>
      </c>
    </row>
    <row r="19" spans="1:6" x14ac:dyDescent="0.2">
      <c r="A19" s="6"/>
      <c r="B19" s="145"/>
      <c r="C19" s="145"/>
      <c r="D19" s="145"/>
      <c r="E19" s="146"/>
      <c r="F19" s="146"/>
    </row>
    <row r="20" spans="1:6" x14ac:dyDescent="0.2">
      <c r="A20" s="6"/>
      <c r="B20" s="147"/>
      <c r="C20" s="147"/>
      <c r="D20" s="147"/>
      <c r="E20" s="148"/>
      <c r="F20" s="148"/>
    </row>
    <row r="21" spans="1:6" x14ac:dyDescent="0.2">
      <c r="A21" s="6" t="s">
        <v>248</v>
      </c>
      <c r="B21" s="147"/>
      <c r="C21" s="147"/>
      <c r="D21" s="147"/>
      <c r="E21" s="148"/>
      <c r="F21" s="148"/>
    </row>
    <row r="22" spans="1:6" ht="15" customHeight="1" x14ac:dyDescent="0.2">
      <c r="A22" s="149" t="s">
        <v>185</v>
      </c>
      <c r="B22" s="196" t="str">
        <f>RIGHT('Metodologia Metas Anuais'!B6:C6,4)</f>
        <v>2014</v>
      </c>
      <c r="C22" s="198"/>
      <c r="D22" s="161"/>
      <c r="E22" s="204"/>
      <c r="F22" s="204"/>
    </row>
    <row r="23" spans="1:6" ht="20.100000000000001" customHeight="1" x14ac:dyDescent="0.2">
      <c r="A23" s="150" t="s">
        <v>184</v>
      </c>
      <c r="B23" s="205">
        <f>('Metodologia Metas Anuais'!E7-1)*100</f>
        <v>3.499999999999992</v>
      </c>
      <c r="C23" s="203"/>
      <c r="D23" s="162"/>
      <c r="E23" s="203"/>
      <c r="F23" s="203"/>
    </row>
    <row r="24" spans="1:6" ht="20.100000000000001" customHeight="1" x14ac:dyDescent="0.2">
      <c r="A24" s="151" t="s">
        <v>183</v>
      </c>
      <c r="B24" s="201">
        <f>('Metodologia Metas Anuais'!E8-1)*100</f>
        <v>5.699999999999994</v>
      </c>
      <c r="C24" s="202"/>
      <c r="D24" s="162"/>
      <c r="E24" s="203"/>
      <c r="F24" s="203"/>
    </row>
  </sheetData>
  <mergeCells count="14">
    <mergeCell ref="B24:C24"/>
    <mergeCell ref="E24:F24"/>
    <mergeCell ref="B22:C22"/>
    <mergeCell ref="E22:F22"/>
    <mergeCell ref="B23:C23"/>
    <mergeCell ref="E23:F23"/>
    <mergeCell ref="A1:F1"/>
    <mergeCell ref="A3:F3"/>
    <mergeCell ref="A4:F4"/>
    <mergeCell ref="A5:F5"/>
    <mergeCell ref="A8:A9"/>
    <mergeCell ref="B8:C8"/>
    <mergeCell ref="D8:E8"/>
    <mergeCell ref="F8:F9"/>
  </mergeCells>
  <printOptions horizontalCentered="1"/>
  <pageMargins left="0.15748031496062992" right="0.19685039370078741" top="0.59055118110236227" bottom="0.19685039370078741" header="0.11811023622047245" footer="0.15748031496062992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view="pageBreakPreview" zoomScaleNormal="75" zoomScaleSheetLayoutView="100" workbookViewId="0">
      <selection activeCell="L9" sqref="L9"/>
    </sheetView>
  </sheetViews>
  <sheetFormatPr defaultRowHeight="12.75" x14ac:dyDescent="0.2"/>
  <cols>
    <col min="1" max="1" width="37.7109375" style="122" customWidth="1"/>
    <col min="2" max="2" width="20.140625" style="122" customWidth="1"/>
    <col min="3" max="3" width="19.7109375" style="122" customWidth="1"/>
    <col min="4" max="4" width="18.85546875" style="122" customWidth="1"/>
    <col min="5" max="5" width="19.42578125" style="122" customWidth="1"/>
    <col min="6" max="6" width="13.7109375" style="122" customWidth="1"/>
    <col min="7" max="7" width="17.140625" style="122" customWidth="1"/>
    <col min="8" max="252" width="9.140625" style="122"/>
    <col min="253" max="253" width="53.5703125" style="122" customWidth="1"/>
    <col min="254" max="255" width="0" style="122" hidden="1" customWidth="1"/>
    <col min="256" max="261" width="21.140625" style="122" customWidth="1"/>
    <col min="262" max="262" width="13.7109375" style="122" customWidth="1"/>
    <col min="263" max="508" width="9.140625" style="122"/>
    <col min="509" max="509" width="53.5703125" style="122" customWidth="1"/>
    <col min="510" max="511" width="0" style="122" hidden="1" customWidth="1"/>
    <col min="512" max="517" width="21.140625" style="122" customWidth="1"/>
    <col min="518" max="518" width="13.7109375" style="122" customWidth="1"/>
    <col min="519" max="764" width="9.140625" style="122"/>
    <col min="765" max="765" width="53.5703125" style="122" customWidth="1"/>
    <col min="766" max="767" width="0" style="122" hidden="1" customWidth="1"/>
    <col min="768" max="773" width="21.140625" style="122" customWidth="1"/>
    <col min="774" max="774" width="13.7109375" style="122" customWidth="1"/>
    <col min="775" max="1020" width="9.140625" style="122"/>
    <col min="1021" max="1021" width="53.5703125" style="122" customWidth="1"/>
    <col min="1022" max="1023" width="0" style="122" hidden="1" customWidth="1"/>
    <col min="1024" max="1029" width="21.140625" style="122" customWidth="1"/>
    <col min="1030" max="1030" width="13.7109375" style="122" customWidth="1"/>
    <col min="1031" max="1276" width="9.140625" style="122"/>
    <col min="1277" max="1277" width="53.5703125" style="122" customWidth="1"/>
    <col min="1278" max="1279" width="0" style="122" hidden="1" customWidth="1"/>
    <col min="1280" max="1285" width="21.140625" style="122" customWidth="1"/>
    <col min="1286" max="1286" width="13.7109375" style="122" customWidth="1"/>
    <col min="1287" max="1532" width="9.140625" style="122"/>
    <col min="1533" max="1533" width="53.5703125" style="122" customWidth="1"/>
    <col min="1534" max="1535" width="0" style="122" hidden="1" customWidth="1"/>
    <col min="1536" max="1541" width="21.140625" style="122" customWidth="1"/>
    <col min="1542" max="1542" width="13.7109375" style="122" customWidth="1"/>
    <col min="1543" max="1788" width="9.140625" style="122"/>
    <col min="1789" max="1789" width="53.5703125" style="122" customWidth="1"/>
    <col min="1790" max="1791" width="0" style="122" hidden="1" customWidth="1"/>
    <col min="1792" max="1797" width="21.140625" style="122" customWidth="1"/>
    <col min="1798" max="1798" width="13.7109375" style="122" customWidth="1"/>
    <col min="1799" max="2044" width="9.140625" style="122"/>
    <col min="2045" max="2045" width="53.5703125" style="122" customWidth="1"/>
    <col min="2046" max="2047" width="0" style="122" hidden="1" customWidth="1"/>
    <col min="2048" max="2053" width="21.140625" style="122" customWidth="1"/>
    <col min="2054" max="2054" width="13.7109375" style="122" customWidth="1"/>
    <col min="2055" max="2300" width="9.140625" style="122"/>
    <col min="2301" max="2301" width="53.5703125" style="122" customWidth="1"/>
    <col min="2302" max="2303" width="0" style="122" hidden="1" customWidth="1"/>
    <col min="2304" max="2309" width="21.140625" style="122" customWidth="1"/>
    <col min="2310" max="2310" width="13.7109375" style="122" customWidth="1"/>
    <col min="2311" max="2556" width="9.140625" style="122"/>
    <col min="2557" max="2557" width="53.5703125" style="122" customWidth="1"/>
    <col min="2558" max="2559" width="0" style="122" hidden="1" customWidth="1"/>
    <col min="2560" max="2565" width="21.140625" style="122" customWidth="1"/>
    <col min="2566" max="2566" width="13.7109375" style="122" customWidth="1"/>
    <col min="2567" max="2812" width="9.140625" style="122"/>
    <col min="2813" max="2813" width="53.5703125" style="122" customWidth="1"/>
    <col min="2814" max="2815" width="0" style="122" hidden="1" customWidth="1"/>
    <col min="2816" max="2821" width="21.140625" style="122" customWidth="1"/>
    <col min="2822" max="2822" width="13.7109375" style="122" customWidth="1"/>
    <col min="2823" max="3068" width="9.140625" style="122"/>
    <col min="3069" max="3069" width="53.5703125" style="122" customWidth="1"/>
    <col min="3070" max="3071" width="0" style="122" hidden="1" customWidth="1"/>
    <col min="3072" max="3077" width="21.140625" style="122" customWidth="1"/>
    <col min="3078" max="3078" width="13.7109375" style="122" customWidth="1"/>
    <col min="3079" max="3324" width="9.140625" style="122"/>
    <col min="3325" max="3325" width="53.5703125" style="122" customWidth="1"/>
    <col min="3326" max="3327" width="0" style="122" hidden="1" customWidth="1"/>
    <col min="3328" max="3333" width="21.140625" style="122" customWidth="1"/>
    <col min="3334" max="3334" width="13.7109375" style="122" customWidth="1"/>
    <col min="3335" max="3580" width="9.140625" style="122"/>
    <col min="3581" max="3581" width="53.5703125" style="122" customWidth="1"/>
    <col min="3582" max="3583" width="0" style="122" hidden="1" customWidth="1"/>
    <col min="3584" max="3589" width="21.140625" style="122" customWidth="1"/>
    <col min="3590" max="3590" width="13.7109375" style="122" customWidth="1"/>
    <col min="3591" max="3836" width="9.140625" style="122"/>
    <col min="3837" max="3837" width="53.5703125" style="122" customWidth="1"/>
    <col min="3838" max="3839" width="0" style="122" hidden="1" customWidth="1"/>
    <col min="3840" max="3845" width="21.140625" style="122" customWidth="1"/>
    <col min="3846" max="3846" width="13.7109375" style="122" customWidth="1"/>
    <col min="3847" max="4092" width="9.140625" style="122"/>
    <col min="4093" max="4093" width="53.5703125" style="122" customWidth="1"/>
    <col min="4094" max="4095" width="0" style="122" hidden="1" customWidth="1"/>
    <col min="4096" max="4101" width="21.140625" style="122" customWidth="1"/>
    <col min="4102" max="4102" width="13.7109375" style="122" customWidth="1"/>
    <col min="4103" max="4348" width="9.140625" style="122"/>
    <col min="4349" max="4349" width="53.5703125" style="122" customWidth="1"/>
    <col min="4350" max="4351" width="0" style="122" hidden="1" customWidth="1"/>
    <col min="4352" max="4357" width="21.140625" style="122" customWidth="1"/>
    <col min="4358" max="4358" width="13.7109375" style="122" customWidth="1"/>
    <col min="4359" max="4604" width="9.140625" style="122"/>
    <col min="4605" max="4605" width="53.5703125" style="122" customWidth="1"/>
    <col min="4606" max="4607" width="0" style="122" hidden="1" customWidth="1"/>
    <col min="4608" max="4613" width="21.140625" style="122" customWidth="1"/>
    <col min="4614" max="4614" width="13.7109375" style="122" customWidth="1"/>
    <col min="4615" max="4860" width="9.140625" style="122"/>
    <col min="4861" max="4861" width="53.5703125" style="122" customWidth="1"/>
    <col min="4862" max="4863" width="0" style="122" hidden="1" customWidth="1"/>
    <col min="4864" max="4869" width="21.140625" style="122" customWidth="1"/>
    <col min="4870" max="4870" width="13.7109375" style="122" customWidth="1"/>
    <col min="4871" max="5116" width="9.140625" style="122"/>
    <col min="5117" max="5117" width="53.5703125" style="122" customWidth="1"/>
    <col min="5118" max="5119" width="0" style="122" hidden="1" customWidth="1"/>
    <col min="5120" max="5125" width="21.140625" style="122" customWidth="1"/>
    <col min="5126" max="5126" width="13.7109375" style="122" customWidth="1"/>
    <col min="5127" max="5372" width="9.140625" style="122"/>
    <col min="5373" max="5373" width="53.5703125" style="122" customWidth="1"/>
    <col min="5374" max="5375" width="0" style="122" hidden="1" customWidth="1"/>
    <col min="5376" max="5381" width="21.140625" style="122" customWidth="1"/>
    <col min="5382" max="5382" width="13.7109375" style="122" customWidth="1"/>
    <col min="5383" max="5628" width="9.140625" style="122"/>
    <col min="5629" max="5629" width="53.5703125" style="122" customWidth="1"/>
    <col min="5630" max="5631" width="0" style="122" hidden="1" customWidth="1"/>
    <col min="5632" max="5637" width="21.140625" style="122" customWidth="1"/>
    <col min="5638" max="5638" width="13.7109375" style="122" customWidth="1"/>
    <col min="5639" max="5884" width="9.140625" style="122"/>
    <col min="5885" max="5885" width="53.5703125" style="122" customWidth="1"/>
    <col min="5886" max="5887" width="0" style="122" hidden="1" customWidth="1"/>
    <col min="5888" max="5893" width="21.140625" style="122" customWidth="1"/>
    <col min="5894" max="5894" width="13.7109375" style="122" customWidth="1"/>
    <col min="5895" max="6140" width="9.140625" style="122"/>
    <col min="6141" max="6141" width="53.5703125" style="122" customWidth="1"/>
    <col min="6142" max="6143" width="0" style="122" hidden="1" customWidth="1"/>
    <col min="6144" max="6149" width="21.140625" style="122" customWidth="1"/>
    <col min="6150" max="6150" width="13.7109375" style="122" customWidth="1"/>
    <col min="6151" max="6396" width="9.140625" style="122"/>
    <col min="6397" max="6397" width="53.5703125" style="122" customWidth="1"/>
    <col min="6398" max="6399" width="0" style="122" hidden="1" customWidth="1"/>
    <col min="6400" max="6405" width="21.140625" style="122" customWidth="1"/>
    <col min="6406" max="6406" width="13.7109375" style="122" customWidth="1"/>
    <col min="6407" max="6652" width="9.140625" style="122"/>
    <col min="6653" max="6653" width="53.5703125" style="122" customWidth="1"/>
    <col min="6654" max="6655" width="0" style="122" hidden="1" customWidth="1"/>
    <col min="6656" max="6661" width="21.140625" style="122" customWidth="1"/>
    <col min="6662" max="6662" width="13.7109375" style="122" customWidth="1"/>
    <col min="6663" max="6908" width="9.140625" style="122"/>
    <col min="6909" max="6909" width="53.5703125" style="122" customWidth="1"/>
    <col min="6910" max="6911" width="0" style="122" hidden="1" customWidth="1"/>
    <col min="6912" max="6917" width="21.140625" style="122" customWidth="1"/>
    <col min="6918" max="6918" width="13.7109375" style="122" customWidth="1"/>
    <col min="6919" max="7164" width="9.140625" style="122"/>
    <col min="7165" max="7165" width="53.5703125" style="122" customWidth="1"/>
    <col min="7166" max="7167" width="0" style="122" hidden="1" customWidth="1"/>
    <col min="7168" max="7173" width="21.140625" style="122" customWidth="1"/>
    <col min="7174" max="7174" width="13.7109375" style="122" customWidth="1"/>
    <col min="7175" max="7420" width="9.140625" style="122"/>
    <col min="7421" max="7421" width="53.5703125" style="122" customWidth="1"/>
    <col min="7422" max="7423" width="0" style="122" hidden="1" customWidth="1"/>
    <col min="7424" max="7429" width="21.140625" style="122" customWidth="1"/>
    <col min="7430" max="7430" width="13.7109375" style="122" customWidth="1"/>
    <col min="7431" max="7676" width="9.140625" style="122"/>
    <col min="7677" max="7677" width="53.5703125" style="122" customWidth="1"/>
    <col min="7678" max="7679" width="0" style="122" hidden="1" customWidth="1"/>
    <col min="7680" max="7685" width="21.140625" style="122" customWidth="1"/>
    <col min="7686" max="7686" width="13.7109375" style="122" customWidth="1"/>
    <col min="7687" max="7932" width="9.140625" style="122"/>
    <col min="7933" max="7933" width="53.5703125" style="122" customWidth="1"/>
    <col min="7934" max="7935" width="0" style="122" hidden="1" customWidth="1"/>
    <col min="7936" max="7941" width="21.140625" style="122" customWidth="1"/>
    <col min="7942" max="7942" width="13.7109375" style="122" customWidth="1"/>
    <col min="7943" max="8188" width="9.140625" style="122"/>
    <col min="8189" max="8189" width="53.5703125" style="122" customWidth="1"/>
    <col min="8190" max="8191" width="0" style="122" hidden="1" customWidth="1"/>
    <col min="8192" max="8197" width="21.140625" style="122" customWidth="1"/>
    <col min="8198" max="8198" width="13.7109375" style="122" customWidth="1"/>
    <col min="8199" max="8444" width="9.140625" style="122"/>
    <col min="8445" max="8445" width="53.5703125" style="122" customWidth="1"/>
    <col min="8446" max="8447" width="0" style="122" hidden="1" customWidth="1"/>
    <col min="8448" max="8453" width="21.140625" style="122" customWidth="1"/>
    <col min="8454" max="8454" width="13.7109375" style="122" customWidth="1"/>
    <col min="8455" max="8700" width="9.140625" style="122"/>
    <col min="8701" max="8701" width="53.5703125" style="122" customWidth="1"/>
    <col min="8702" max="8703" width="0" style="122" hidden="1" customWidth="1"/>
    <col min="8704" max="8709" width="21.140625" style="122" customWidth="1"/>
    <col min="8710" max="8710" width="13.7109375" style="122" customWidth="1"/>
    <col min="8711" max="8956" width="9.140625" style="122"/>
    <col min="8957" max="8957" width="53.5703125" style="122" customWidth="1"/>
    <col min="8958" max="8959" width="0" style="122" hidden="1" customWidth="1"/>
    <col min="8960" max="8965" width="21.140625" style="122" customWidth="1"/>
    <col min="8966" max="8966" width="13.7109375" style="122" customWidth="1"/>
    <col min="8967" max="9212" width="9.140625" style="122"/>
    <col min="9213" max="9213" width="53.5703125" style="122" customWidth="1"/>
    <col min="9214" max="9215" width="0" style="122" hidden="1" customWidth="1"/>
    <col min="9216" max="9221" width="21.140625" style="122" customWidth="1"/>
    <col min="9222" max="9222" width="13.7109375" style="122" customWidth="1"/>
    <col min="9223" max="9468" width="9.140625" style="122"/>
    <col min="9469" max="9469" width="53.5703125" style="122" customWidth="1"/>
    <col min="9470" max="9471" width="0" style="122" hidden="1" customWidth="1"/>
    <col min="9472" max="9477" width="21.140625" style="122" customWidth="1"/>
    <col min="9478" max="9478" width="13.7109375" style="122" customWidth="1"/>
    <col min="9479" max="9724" width="9.140625" style="122"/>
    <col min="9725" max="9725" width="53.5703125" style="122" customWidth="1"/>
    <col min="9726" max="9727" width="0" style="122" hidden="1" customWidth="1"/>
    <col min="9728" max="9733" width="21.140625" style="122" customWidth="1"/>
    <col min="9734" max="9734" width="13.7109375" style="122" customWidth="1"/>
    <col min="9735" max="9980" width="9.140625" style="122"/>
    <col min="9981" max="9981" width="53.5703125" style="122" customWidth="1"/>
    <col min="9982" max="9983" width="0" style="122" hidden="1" customWidth="1"/>
    <col min="9984" max="9989" width="21.140625" style="122" customWidth="1"/>
    <col min="9990" max="9990" width="13.7109375" style="122" customWidth="1"/>
    <col min="9991" max="10236" width="9.140625" style="122"/>
    <col min="10237" max="10237" width="53.5703125" style="122" customWidth="1"/>
    <col min="10238" max="10239" width="0" style="122" hidden="1" customWidth="1"/>
    <col min="10240" max="10245" width="21.140625" style="122" customWidth="1"/>
    <col min="10246" max="10246" width="13.7109375" style="122" customWidth="1"/>
    <col min="10247" max="10492" width="9.140625" style="122"/>
    <col min="10493" max="10493" width="53.5703125" style="122" customWidth="1"/>
    <col min="10494" max="10495" width="0" style="122" hidden="1" customWidth="1"/>
    <col min="10496" max="10501" width="21.140625" style="122" customWidth="1"/>
    <col min="10502" max="10502" width="13.7109375" style="122" customWidth="1"/>
    <col min="10503" max="10748" width="9.140625" style="122"/>
    <col min="10749" max="10749" width="53.5703125" style="122" customWidth="1"/>
    <col min="10750" max="10751" width="0" style="122" hidden="1" customWidth="1"/>
    <col min="10752" max="10757" width="21.140625" style="122" customWidth="1"/>
    <col min="10758" max="10758" width="13.7109375" style="122" customWidth="1"/>
    <col min="10759" max="11004" width="9.140625" style="122"/>
    <col min="11005" max="11005" width="53.5703125" style="122" customWidth="1"/>
    <col min="11006" max="11007" width="0" style="122" hidden="1" customWidth="1"/>
    <col min="11008" max="11013" width="21.140625" style="122" customWidth="1"/>
    <col min="11014" max="11014" width="13.7109375" style="122" customWidth="1"/>
    <col min="11015" max="11260" width="9.140625" style="122"/>
    <col min="11261" max="11261" width="53.5703125" style="122" customWidth="1"/>
    <col min="11262" max="11263" width="0" style="122" hidden="1" customWidth="1"/>
    <col min="11264" max="11269" width="21.140625" style="122" customWidth="1"/>
    <col min="11270" max="11270" width="13.7109375" style="122" customWidth="1"/>
    <col min="11271" max="11516" width="9.140625" style="122"/>
    <col min="11517" max="11517" width="53.5703125" style="122" customWidth="1"/>
    <col min="11518" max="11519" width="0" style="122" hidden="1" customWidth="1"/>
    <col min="11520" max="11525" width="21.140625" style="122" customWidth="1"/>
    <col min="11526" max="11526" width="13.7109375" style="122" customWidth="1"/>
    <col min="11527" max="11772" width="9.140625" style="122"/>
    <col min="11773" max="11773" width="53.5703125" style="122" customWidth="1"/>
    <col min="11774" max="11775" width="0" style="122" hidden="1" customWidth="1"/>
    <col min="11776" max="11781" width="21.140625" style="122" customWidth="1"/>
    <col min="11782" max="11782" width="13.7109375" style="122" customWidth="1"/>
    <col min="11783" max="12028" width="9.140625" style="122"/>
    <col min="12029" max="12029" width="53.5703125" style="122" customWidth="1"/>
    <col min="12030" max="12031" width="0" style="122" hidden="1" customWidth="1"/>
    <col min="12032" max="12037" width="21.140625" style="122" customWidth="1"/>
    <col min="12038" max="12038" width="13.7109375" style="122" customWidth="1"/>
    <col min="12039" max="12284" width="9.140625" style="122"/>
    <col min="12285" max="12285" width="53.5703125" style="122" customWidth="1"/>
    <col min="12286" max="12287" width="0" style="122" hidden="1" customWidth="1"/>
    <col min="12288" max="12293" width="21.140625" style="122" customWidth="1"/>
    <col min="12294" max="12294" width="13.7109375" style="122" customWidth="1"/>
    <col min="12295" max="12540" width="9.140625" style="122"/>
    <col min="12541" max="12541" width="53.5703125" style="122" customWidth="1"/>
    <col min="12542" max="12543" width="0" style="122" hidden="1" customWidth="1"/>
    <col min="12544" max="12549" width="21.140625" style="122" customWidth="1"/>
    <col min="12550" max="12550" width="13.7109375" style="122" customWidth="1"/>
    <col min="12551" max="12796" width="9.140625" style="122"/>
    <col min="12797" max="12797" width="53.5703125" style="122" customWidth="1"/>
    <col min="12798" max="12799" width="0" style="122" hidden="1" customWidth="1"/>
    <col min="12800" max="12805" width="21.140625" style="122" customWidth="1"/>
    <col min="12806" max="12806" width="13.7109375" style="122" customWidth="1"/>
    <col min="12807" max="13052" width="9.140625" style="122"/>
    <col min="13053" max="13053" width="53.5703125" style="122" customWidth="1"/>
    <col min="13054" max="13055" width="0" style="122" hidden="1" customWidth="1"/>
    <col min="13056" max="13061" width="21.140625" style="122" customWidth="1"/>
    <col min="13062" max="13062" width="13.7109375" style="122" customWidth="1"/>
    <col min="13063" max="13308" width="9.140625" style="122"/>
    <col min="13309" max="13309" width="53.5703125" style="122" customWidth="1"/>
    <col min="13310" max="13311" width="0" style="122" hidden="1" customWidth="1"/>
    <col min="13312" max="13317" width="21.140625" style="122" customWidth="1"/>
    <col min="13318" max="13318" width="13.7109375" style="122" customWidth="1"/>
    <col min="13319" max="13564" width="9.140625" style="122"/>
    <col min="13565" max="13565" width="53.5703125" style="122" customWidth="1"/>
    <col min="13566" max="13567" width="0" style="122" hidden="1" customWidth="1"/>
    <col min="13568" max="13573" width="21.140625" style="122" customWidth="1"/>
    <col min="13574" max="13574" width="13.7109375" style="122" customWidth="1"/>
    <col min="13575" max="13820" width="9.140625" style="122"/>
    <col min="13821" max="13821" width="53.5703125" style="122" customWidth="1"/>
    <col min="13822" max="13823" width="0" style="122" hidden="1" customWidth="1"/>
    <col min="13824" max="13829" width="21.140625" style="122" customWidth="1"/>
    <col min="13830" max="13830" width="13.7109375" style="122" customWidth="1"/>
    <col min="13831" max="14076" width="9.140625" style="122"/>
    <col min="14077" max="14077" width="53.5703125" style="122" customWidth="1"/>
    <col min="14078" max="14079" width="0" style="122" hidden="1" customWidth="1"/>
    <col min="14080" max="14085" width="21.140625" style="122" customWidth="1"/>
    <col min="14086" max="14086" width="13.7109375" style="122" customWidth="1"/>
    <col min="14087" max="14332" width="9.140625" style="122"/>
    <col min="14333" max="14333" width="53.5703125" style="122" customWidth="1"/>
    <col min="14334" max="14335" width="0" style="122" hidden="1" customWidth="1"/>
    <col min="14336" max="14341" width="21.140625" style="122" customWidth="1"/>
    <col min="14342" max="14342" width="13.7109375" style="122" customWidth="1"/>
    <col min="14343" max="14588" width="9.140625" style="122"/>
    <col min="14589" max="14589" width="53.5703125" style="122" customWidth="1"/>
    <col min="14590" max="14591" width="0" style="122" hidden="1" customWidth="1"/>
    <col min="14592" max="14597" width="21.140625" style="122" customWidth="1"/>
    <col min="14598" max="14598" width="13.7109375" style="122" customWidth="1"/>
    <col min="14599" max="14844" width="9.140625" style="122"/>
    <col min="14845" max="14845" width="53.5703125" style="122" customWidth="1"/>
    <col min="14846" max="14847" width="0" style="122" hidden="1" customWidth="1"/>
    <col min="14848" max="14853" width="21.140625" style="122" customWidth="1"/>
    <col min="14854" max="14854" width="13.7109375" style="122" customWidth="1"/>
    <col min="14855" max="15100" width="9.140625" style="122"/>
    <col min="15101" max="15101" width="53.5703125" style="122" customWidth="1"/>
    <col min="15102" max="15103" width="0" style="122" hidden="1" customWidth="1"/>
    <col min="15104" max="15109" width="21.140625" style="122" customWidth="1"/>
    <col min="15110" max="15110" width="13.7109375" style="122" customWidth="1"/>
    <col min="15111" max="15356" width="9.140625" style="122"/>
    <col min="15357" max="15357" width="53.5703125" style="122" customWidth="1"/>
    <col min="15358" max="15359" width="0" style="122" hidden="1" customWidth="1"/>
    <col min="15360" max="15365" width="21.140625" style="122" customWidth="1"/>
    <col min="15366" max="15366" width="13.7109375" style="122" customWidth="1"/>
    <col min="15367" max="15612" width="9.140625" style="122"/>
    <col min="15613" max="15613" width="53.5703125" style="122" customWidth="1"/>
    <col min="15614" max="15615" width="0" style="122" hidden="1" customWidth="1"/>
    <col min="15616" max="15621" width="21.140625" style="122" customWidth="1"/>
    <col min="15622" max="15622" width="13.7109375" style="122" customWidth="1"/>
    <col min="15623" max="15868" width="9.140625" style="122"/>
    <col min="15869" max="15869" width="53.5703125" style="122" customWidth="1"/>
    <col min="15870" max="15871" width="0" style="122" hidden="1" customWidth="1"/>
    <col min="15872" max="15877" width="21.140625" style="122" customWidth="1"/>
    <col min="15878" max="15878" width="13.7109375" style="122" customWidth="1"/>
    <col min="15879" max="16124" width="9.140625" style="122"/>
    <col min="16125" max="16125" width="53.5703125" style="122" customWidth="1"/>
    <col min="16126" max="16127" width="0" style="122" hidden="1" customWidth="1"/>
    <col min="16128" max="16133" width="21.140625" style="122" customWidth="1"/>
    <col min="16134" max="16134" width="13.7109375" style="122" customWidth="1"/>
    <col min="16135" max="16384" width="9.140625" style="122"/>
  </cols>
  <sheetData>
    <row r="1" spans="1:7" s="1" customFormat="1" ht="15" customHeight="1" x14ac:dyDescent="0.2">
      <c r="A1" s="206" t="s">
        <v>276</v>
      </c>
      <c r="B1" s="206"/>
      <c r="C1" s="206"/>
      <c r="D1" s="206"/>
      <c r="E1" s="206"/>
    </row>
    <row r="2" spans="1:7" s="1" customFormat="1" ht="15" customHeight="1" x14ac:dyDescent="0.2">
      <c r="A2" s="206" t="s">
        <v>272</v>
      </c>
      <c r="B2" s="206"/>
      <c r="C2" s="206"/>
      <c r="D2" s="206"/>
      <c r="E2" s="206"/>
    </row>
    <row r="3" spans="1:7" s="1" customFormat="1" ht="15" customHeight="1" x14ac:dyDescent="0.2">
      <c r="A3" s="206" t="s">
        <v>273</v>
      </c>
      <c r="B3" s="206"/>
      <c r="C3" s="206"/>
      <c r="D3" s="206"/>
      <c r="E3" s="206"/>
    </row>
    <row r="4" spans="1:7" s="1" customFormat="1" ht="15" customHeight="1" x14ac:dyDescent="0.2">
      <c r="A4" s="173"/>
      <c r="B4" s="173"/>
      <c r="C4" s="173"/>
      <c r="D4" s="173"/>
      <c r="E4" s="173"/>
    </row>
    <row r="5" spans="1:7" x14ac:dyDescent="0.2">
      <c r="A5" s="174" t="s">
        <v>279</v>
      </c>
      <c r="B5" s="3"/>
      <c r="C5" s="4"/>
      <c r="D5" s="31"/>
      <c r="E5" s="133" t="s">
        <v>246</v>
      </c>
    </row>
    <row r="6" spans="1:7" ht="15" customHeight="1" x14ac:dyDescent="0.2">
      <c r="A6" s="207" t="s">
        <v>29</v>
      </c>
      <c r="B6" s="210" t="s">
        <v>269</v>
      </c>
      <c r="C6" s="211"/>
      <c r="D6" s="210" t="s">
        <v>275</v>
      </c>
      <c r="E6" s="211"/>
    </row>
    <row r="7" spans="1:7" ht="16.5" customHeight="1" x14ac:dyDescent="0.2">
      <c r="A7" s="208"/>
      <c r="B7" s="28" t="s">
        <v>164</v>
      </c>
      <c r="C7" s="152">
        <v>1.0349999999999999</v>
      </c>
      <c r="D7" s="29" t="s">
        <v>165</v>
      </c>
      <c r="E7" s="152">
        <v>1.0349999999999999</v>
      </c>
    </row>
    <row r="8" spans="1:7" ht="18.75" customHeight="1" x14ac:dyDescent="0.2">
      <c r="A8" s="208"/>
      <c r="B8" s="27" t="s">
        <v>166</v>
      </c>
      <c r="C8" s="152">
        <v>1.0569999999999999</v>
      </c>
      <c r="D8" s="27" t="s">
        <v>167</v>
      </c>
      <c r="E8" s="152">
        <v>1.0569999999999999</v>
      </c>
    </row>
    <row r="9" spans="1:7" ht="16.5" customHeight="1" x14ac:dyDescent="0.2">
      <c r="A9" s="208"/>
      <c r="B9" s="210" t="s">
        <v>19</v>
      </c>
      <c r="C9" s="211"/>
      <c r="D9" s="210" t="s">
        <v>19</v>
      </c>
      <c r="E9" s="211"/>
    </row>
    <row r="10" spans="1:7" ht="27" customHeight="1" x14ac:dyDescent="0.2">
      <c r="A10" s="209"/>
      <c r="B10" s="30" t="s">
        <v>249</v>
      </c>
      <c r="C10" s="30" t="s">
        <v>250</v>
      </c>
      <c r="D10" s="30" t="s">
        <v>265</v>
      </c>
      <c r="E10" s="30" t="s">
        <v>251</v>
      </c>
    </row>
    <row r="11" spans="1:7" ht="6" customHeight="1" x14ac:dyDescent="0.2">
      <c r="A11" s="153"/>
      <c r="B11" s="5"/>
      <c r="C11" s="5"/>
      <c r="D11" s="5"/>
      <c r="E11" s="5"/>
    </row>
    <row r="12" spans="1:7" ht="19.5" customHeight="1" x14ac:dyDescent="0.2">
      <c r="A12" s="113" t="s">
        <v>1</v>
      </c>
      <c r="B12" s="114"/>
      <c r="C12" s="114"/>
      <c r="D12" s="114"/>
      <c r="E12" s="114"/>
    </row>
    <row r="13" spans="1:7" ht="15" customHeight="1" x14ac:dyDescent="0.2">
      <c r="A13" s="113" t="s">
        <v>14</v>
      </c>
      <c r="B13" s="114">
        <f>B14+B17+B18</f>
        <v>19441695.178552281</v>
      </c>
      <c r="C13" s="114">
        <f>C14+C17+C18</f>
        <v>18393278.314618997</v>
      </c>
      <c r="D13" s="114">
        <v>21451120.635000002</v>
      </c>
      <c r="E13" s="114">
        <f>E14+E17+E18</f>
        <v>20294343.079470202</v>
      </c>
    </row>
    <row r="14" spans="1:7" ht="15" customHeight="1" x14ac:dyDescent="0.2">
      <c r="A14" s="127" t="s">
        <v>2</v>
      </c>
      <c r="B14" s="154">
        <f>B15+B16</f>
        <v>12007860.515000001</v>
      </c>
      <c r="C14" s="154">
        <f t="shared" ref="C14:C18" si="0">B14/$C$8</f>
        <v>11360322.152317882</v>
      </c>
      <c r="D14" s="154">
        <v>13464902.603</v>
      </c>
      <c r="E14" s="154">
        <f>E15+E16</f>
        <v>12738791.488174079</v>
      </c>
    </row>
    <row r="15" spans="1:7" ht="15" customHeight="1" x14ac:dyDescent="0.2">
      <c r="A15" s="127" t="s">
        <v>274</v>
      </c>
      <c r="B15" s="154">
        <v>11633796.454</v>
      </c>
      <c r="C15" s="154">
        <f t="shared" si="0"/>
        <v>11006429.947019868</v>
      </c>
      <c r="D15" s="154">
        <v>13033084.637</v>
      </c>
      <c r="E15" s="154">
        <f>D15/$E$8</f>
        <v>12330259.826868497</v>
      </c>
      <c r="G15" s="155"/>
    </row>
    <row r="16" spans="1:7" ht="15" customHeight="1" x14ac:dyDescent="0.2">
      <c r="A16" s="127" t="s">
        <v>268</v>
      </c>
      <c r="B16" s="154">
        <v>374064.06099999999</v>
      </c>
      <c r="C16" s="154">
        <f t="shared" si="0"/>
        <v>353892.20529801323</v>
      </c>
      <c r="D16" s="154">
        <v>431817.96600000001</v>
      </c>
      <c r="E16" s="154">
        <f>D16/$E$8</f>
        <v>408531.66130558186</v>
      </c>
    </row>
    <row r="17" spans="1:7" ht="15" customHeight="1" x14ac:dyDescent="0.2">
      <c r="A17" s="127" t="s">
        <v>18</v>
      </c>
      <c r="B17" s="154">
        <v>0</v>
      </c>
      <c r="C17" s="154">
        <f t="shared" si="0"/>
        <v>0</v>
      </c>
      <c r="D17" s="154">
        <v>0</v>
      </c>
      <c r="E17" s="154">
        <f>D17/$E$8</f>
        <v>0</v>
      </c>
    </row>
    <row r="18" spans="1:7" ht="15" customHeight="1" x14ac:dyDescent="0.2">
      <c r="A18" s="127" t="s">
        <v>252</v>
      </c>
      <c r="B18" s="154">
        <v>7433834.6635522805</v>
      </c>
      <c r="C18" s="156">
        <f t="shared" si="0"/>
        <v>7032956.1623011176</v>
      </c>
      <c r="D18" s="154">
        <v>7986218.0320000015</v>
      </c>
      <c r="E18" s="154">
        <f>D18/$E$8</f>
        <v>7555551.5912961233</v>
      </c>
    </row>
    <row r="19" spans="1:7" ht="15" customHeight="1" x14ac:dyDescent="0.2">
      <c r="A19" s="113" t="s">
        <v>3</v>
      </c>
      <c r="B19" s="114">
        <f t="shared" ref="B19:E19" si="1">B20+B21+B22+B23</f>
        <v>1491982.1250639202</v>
      </c>
      <c r="C19" s="114">
        <f t="shared" si="1"/>
        <v>1411525.1892752321</v>
      </c>
      <c r="D19" s="114">
        <v>2536307.9400000004</v>
      </c>
      <c r="E19" s="114">
        <f t="shared" si="1"/>
        <v>2399534.4749290445</v>
      </c>
    </row>
    <row r="20" spans="1:7" ht="15" customHeight="1" x14ac:dyDescent="0.2">
      <c r="A20" s="128" t="s">
        <v>253</v>
      </c>
      <c r="B20" s="154">
        <v>152579.18180137497</v>
      </c>
      <c r="C20" s="154">
        <f>B20/$C$8</f>
        <v>144351.16537499998</v>
      </c>
      <c r="D20" s="154">
        <v>150411.81299999999</v>
      </c>
      <c r="E20" s="154">
        <f>D20/$E$8</f>
        <v>142300.67455061496</v>
      </c>
    </row>
    <row r="21" spans="1:7" ht="15" customHeight="1" x14ac:dyDescent="0.2">
      <c r="A21" s="128" t="s">
        <v>254</v>
      </c>
      <c r="B21" s="154">
        <v>1312713.5228900001</v>
      </c>
      <c r="C21" s="154">
        <f>B21/$C$8</f>
        <v>1241923.862715232</v>
      </c>
      <c r="D21" s="154">
        <v>2205471</v>
      </c>
      <c r="E21" s="154">
        <f>D21/$E$8</f>
        <v>2086538.3159886473</v>
      </c>
    </row>
    <row r="22" spans="1:7" ht="15" customHeight="1" x14ac:dyDescent="0.2">
      <c r="A22" s="128" t="s">
        <v>255</v>
      </c>
      <c r="B22" s="154">
        <v>17411.021226584999</v>
      </c>
      <c r="C22" s="154">
        <f>B22/$C$8</f>
        <v>16472.110905000001</v>
      </c>
      <c r="D22" s="154">
        <v>150719.484</v>
      </c>
      <c r="E22" s="154">
        <f>D22/$E$8</f>
        <v>142591.75402081362</v>
      </c>
    </row>
    <row r="23" spans="1:7" ht="15" customHeight="1" x14ac:dyDescent="0.2">
      <c r="A23" s="128" t="s">
        <v>4</v>
      </c>
      <c r="B23" s="154">
        <v>9278.3991459600002</v>
      </c>
      <c r="C23" s="154">
        <f>B23/$C$8</f>
        <v>8778.0502800000013</v>
      </c>
      <c r="D23" s="154">
        <v>29705.643</v>
      </c>
      <c r="E23" s="154">
        <f>D23/$E$8</f>
        <v>28103.73036896878</v>
      </c>
    </row>
    <row r="24" spans="1:7" s="157" customFormat="1" ht="20.100000000000001" customHeight="1" x14ac:dyDescent="0.2">
      <c r="A24" s="27" t="s">
        <v>15</v>
      </c>
      <c r="B24" s="115">
        <f>B13-B19</f>
        <v>17949713.053488363</v>
      </c>
      <c r="C24" s="115">
        <f>C13-C19</f>
        <v>16981753.125343766</v>
      </c>
      <c r="D24" s="115">
        <v>18914812.695</v>
      </c>
      <c r="E24" s="115">
        <f>E13-E19</f>
        <v>17894808.604541156</v>
      </c>
    </row>
    <row r="25" spans="1:7" s="157" customFormat="1" ht="6" customHeight="1" x14ac:dyDescent="0.2">
      <c r="A25" s="128"/>
      <c r="B25" s="116"/>
      <c r="C25" s="116"/>
      <c r="D25" s="116"/>
      <c r="E25" s="116"/>
    </row>
    <row r="26" spans="1:7" ht="20.100000000000001" customHeight="1" x14ac:dyDescent="0.2">
      <c r="A26" s="113" t="s">
        <v>5</v>
      </c>
      <c r="B26" s="116"/>
      <c r="C26" s="116"/>
      <c r="D26" s="116"/>
      <c r="E26" s="116"/>
    </row>
    <row r="27" spans="1:7" ht="15" customHeight="1" x14ac:dyDescent="0.2">
      <c r="A27" s="117" t="s">
        <v>16</v>
      </c>
      <c r="B27" s="114">
        <f t="shared" ref="B27:E27" si="2">B28+B29</f>
        <v>19441695.178552277</v>
      </c>
      <c r="C27" s="114">
        <f t="shared" si="2"/>
        <v>18393278.314618997</v>
      </c>
      <c r="D27" s="114">
        <v>21451120.635000002</v>
      </c>
      <c r="E27" s="114">
        <f t="shared" si="2"/>
        <v>20294343.079470202</v>
      </c>
      <c r="G27" s="155"/>
    </row>
    <row r="28" spans="1:7" ht="15" customHeight="1" x14ac:dyDescent="0.2">
      <c r="A28" s="128" t="s">
        <v>256</v>
      </c>
      <c r="B28" s="154">
        <v>10054730.219586451</v>
      </c>
      <c r="C28" s="154">
        <f>B28/$C$8</f>
        <v>9512516.7640363779</v>
      </c>
      <c r="D28" s="154">
        <f>10008768.573+8000</f>
        <v>10016768.573000001</v>
      </c>
      <c r="E28" s="154">
        <f>D28/$E$8</f>
        <v>9476602.2450331133</v>
      </c>
    </row>
    <row r="29" spans="1:7" ht="15" customHeight="1" x14ac:dyDescent="0.2">
      <c r="A29" s="128" t="s">
        <v>257</v>
      </c>
      <c r="B29" s="154">
        <v>9386964.9589658268</v>
      </c>
      <c r="C29" s="154">
        <f>B29/$C$8</f>
        <v>8880761.5505826175</v>
      </c>
      <c r="D29" s="154">
        <f>11442352.062-8000</f>
        <v>11434352.062000001</v>
      </c>
      <c r="E29" s="154">
        <f>D29/$E$8</f>
        <v>10817740.834437087</v>
      </c>
    </row>
    <row r="30" spans="1:7" ht="15" customHeight="1" x14ac:dyDescent="0.2">
      <c r="A30" s="117" t="s">
        <v>6</v>
      </c>
      <c r="B30" s="114">
        <f t="shared" ref="B30:E30" si="3">B31+B32+B33+B34</f>
        <v>588571.96699999995</v>
      </c>
      <c r="C30" s="114">
        <f t="shared" si="3"/>
        <v>556832.51371807011</v>
      </c>
      <c r="D30" s="114">
        <v>558298.36699999997</v>
      </c>
      <c r="E30" s="114">
        <f t="shared" si="3"/>
        <v>528191.45411542105</v>
      </c>
    </row>
    <row r="31" spans="1:7" ht="15" customHeight="1" x14ac:dyDescent="0.2">
      <c r="A31" s="128" t="s">
        <v>207</v>
      </c>
      <c r="B31" s="154">
        <v>256716.58300000001</v>
      </c>
      <c r="C31" s="154">
        <f>B31/$C$8</f>
        <v>242872.83159886475</v>
      </c>
      <c r="D31" s="154">
        <v>150967</v>
      </c>
      <c r="E31" s="154">
        <f>D31/$E$8</f>
        <v>142825.92242194893</v>
      </c>
      <c r="G31" s="155"/>
    </row>
    <row r="32" spans="1:7" ht="15" customHeight="1" x14ac:dyDescent="0.2">
      <c r="A32" s="128" t="s">
        <v>208</v>
      </c>
      <c r="B32" s="154">
        <v>213801.41899999999</v>
      </c>
      <c r="C32" s="154">
        <f>B32/$C$8</f>
        <v>202271.91958372755</v>
      </c>
      <c r="D32" s="154">
        <v>177925</v>
      </c>
      <c r="E32" s="154">
        <f>D32/$E$8</f>
        <v>168330.17975402082</v>
      </c>
    </row>
    <row r="33" spans="1:10" ht="15" customHeight="1" x14ac:dyDescent="0.2">
      <c r="A33" s="128" t="s">
        <v>7</v>
      </c>
      <c r="B33" s="154">
        <v>118053.965</v>
      </c>
      <c r="C33" s="154">
        <f>B33/$C$8</f>
        <v>111687.76253547777</v>
      </c>
      <c r="D33" s="156">
        <v>229406.367</v>
      </c>
      <c r="E33" s="154">
        <f>D33/$E$8</f>
        <v>217035.3519394513</v>
      </c>
    </row>
    <row r="34" spans="1:10" ht="15" customHeight="1" x14ac:dyDescent="0.2">
      <c r="A34" s="128" t="s">
        <v>8</v>
      </c>
      <c r="B34" s="154">
        <v>0</v>
      </c>
      <c r="C34" s="154">
        <f>B34/$C$8</f>
        <v>0</v>
      </c>
      <c r="D34" s="156">
        <v>0</v>
      </c>
      <c r="E34" s="154">
        <f>D34/$E$8</f>
        <v>0</v>
      </c>
    </row>
    <row r="35" spans="1:10" ht="20.100000000000001" customHeight="1" x14ac:dyDescent="0.2">
      <c r="A35" s="28" t="s">
        <v>17</v>
      </c>
      <c r="B35" s="118">
        <f t="shared" ref="B35:E35" si="4">B27-B30</f>
        <v>18853123.211552277</v>
      </c>
      <c r="C35" s="118">
        <f t="shared" si="4"/>
        <v>17836445.800900929</v>
      </c>
      <c r="D35" s="118">
        <v>20892822.268000003</v>
      </c>
      <c r="E35" s="118">
        <f t="shared" si="4"/>
        <v>19766151.625354782</v>
      </c>
    </row>
    <row r="36" spans="1:10" ht="20.100000000000001" customHeight="1" x14ac:dyDescent="0.2">
      <c r="A36" s="27" t="s">
        <v>169</v>
      </c>
      <c r="B36" s="158">
        <f t="shared" ref="B36:E36" si="5">B24-B35</f>
        <v>-903410.15806391463</v>
      </c>
      <c r="C36" s="158">
        <f t="shared" si="5"/>
        <v>-854692.67555716261</v>
      </c>
      <c r="D36" s="158">
        <v>-1978009.5730000027</v>
      </c>
      <c r="E36" s="158">
        <f t="shared" si="5"/>
        <v>-1871343.0208136253</v>
      </c>
    </row>
    <row r="37" spans="1:10" ht="20.100000000000001" customHeight="1" x14ac:dyDescent="0.2">
      <c r="A37" s="113" t="s">
        <v>258</v>
      </c>
      <c r="B37" s="139">
        <v>1956211.4634700001</v>
      </c>
      <c r="C37" s="158">
        <f>B37/$C$8</f>
        <v>1850720.4006338697</v>
      </c>
      <c r="D37" s="158">
        <v>1952288.0689999999</v>
      </c>
      <c r="E37" s="158">
        <f>D37/$E$8</f>
        <v>1847008.5799432355</v>
      </c>
      <c r="G37" s="167"/>
    </row>
    <row r="38" spans="1:10" ht="20.100000000000001" customHeight="1" x14ac:dyDescent="0.2">
      <c r="A38" s="27" t="s">
        <v>259</v>
      </c>
      <c r="B38" s="158">
        <v>6464489.8370000003</v>
      </c>
      <c r="C38" s="158">
        <f>B38/$C$8</f>
        <v>6115884.4247871339</v>
      </c>
      <c r="D38" s="158">
        <v>7467323.0202583801</v>
      </c>
      <c r="E38" s="158">
        <f>D38/$E$8</f>
        <v>7064638.6189767085</v>
      </c>
      <c r="G38" s="167"/>
    </row>
    <row r="39" spans="1:10" ht="20.100000000000001" customHeight="1" x14ac:dyDescent="0.2">
      <c r="A39" s="27" t="s">
        <v>260</v>
      </c>
      <c r="B39" s="158">
        <v>4003070.591</v>
      </c>
      <c r="C39" s="158">
        <f>B39/$C$8</f>
        <v>3787200.1807000949</v>
      </c>
      <c r="D39" s="158">
        <v>5005903.7750000004</v>
      </c>
      <c r="E39" s="158">
        <f>D39/$E$8</f>
        <v>4735954.3755912967</v>
      </c>
      <c r="G39" s="168"/>
    </row>
    <row r="40" spans="1:10" x14ac:dyDescent="0.2">
      <c r="A40" s="7" t="s">
        <v>9</v>
      </c>
      <c r="B40" s="7"/>
      <c r="C40" s="7"/>
      <c r="D40" s="171"/>
      <c r="E40" s="172"/>
      <c r="F40" s="119"/>
      <c r="G40" s="120"/>
      <c r="H40" s="121"/>
      <c r="I40" s="120"/>
      <c r="J40" s="121"/>
    </row>
    <row r="41" spans="1:10" ht="30" customHeight="1" x14ac:dyDescent="0.2">
      <c r="A41" s="213" t="s">
        <v>270</v>
      </c>
      <c r="B41" s="213"/>
      <c r="C41" s="213"/>
      <c r="D41" s="213"/>
      <c r="E41" s="213"/>
      <c r="F41" s="169"/>
      <c r="G41" s="169"/>
      <c r="H41" s="169"/>
      <c r="I41" s="169"/>
      <c r="J41" s="169"/>
    </row>
    <row r="42" spans="1:10" ht="30" customHeight="1" x14ac:dyDescent="0.2">
      <c r="A42" s="213" t="s">
        <v>266</v>
      </c>
      <c r="B42" s="213"/>
      <c r="C42" s="213"/>
      <c r="D42" s="213"/>
      <c r="E42" s="213"/>
      <c r="F42" s="169"/>
      <c r="G42" s="169"/>
      <c r="H42" s="169"/>
      <c r="I42" s="169"/>
      <c r="J42" s="169"/>
    </row>
    <row r="43" spans="1:10" ht="15" customHeight="1" x14ac:dyDescent="0.2">
      <c r="A43" s="213" t="s">
        <v>261</v>
      </c>
      <c r="B43" s="213"/>
      <c r="C43" s="213"/>
      <c r="D43" s="213"/>
      <c r="E43" s="213"/>
      <c r="F43" s="169"/>
      <c r="G43" s="169"/>
      <c r="H43" s="169"/>
      <c r="I43" s="169"/>
      <c r="J43" s="169"/>
    </row>
    <row r="44" spans="1:10" ht="30" customHeight="1" x14ac:dyDescent="0.2">
      <c r="A44" s="213" t="s">
        <v>267</v>
      </c>
      <c r="B44" s="213"/>
      <c r="C44" s="213"/>
      <c r="D44" s="213"/>
      <c r="E44" s="213"/>
      <c r="F44" s="169"/>
      <c r="G44" s="169"/>
      <c r="H44" s="169"/>
      <c r="I44" s="169"/>
      <c r="J44" s="169"/>
    </row>
    <row r="45" spans="1:10" ht="30" customHeight="1" x14ac:dyDescent="0.2">
      <c r="A45" s="213" t="s">
        <v>277</v>
      </c>
      <c r="B45" s="213"/>
      <c r="C45" s="213"/>
      <c r="D45" s="213"/>
      <c r="E45" s="213"/>
      <c r="F45" s="169"/>
      <c r="G45" s="169"/>
      <c r="H45" s="169"/>
      <c r="I45" s="169"/>
      <c r="J45" s="169"/>
    </row>
    <row r="46" spans="1:10" ht="69.95" customHeight="1" x14ac:dyDescent="0.2">
      <c r="A46" s="213" t="s">
        <v>278</v>
      </c>
      <c r="B46" s="213"/>
      <c r="C46" s="213"/>
      <c r="D46" s="213"/>
      <c r="E46" s="213"/>
      <c r="F46" s="169"/>
      <c r="G46" s="169"/>
      <c r="H46" s="169"/>
      <c r="I46" s="169"/>
      <c r="J46" s="169"/>
    </row>
    <row r="47" spans="1:10" x14ac:dyDescent="0.2">
      <c r="A47" s="159" t="s">
        <v>10</v>
      </c>
      <c r="B47" s="159"/>
      <c r="C47" s="159"/>
      <c r="D47" s="159"/>
      <c r="E47" s="160"/>
      <c r="F47" s="160"/>
      <c r="G47" s="147"/>
      <c r="H47" s="147"/>
      <c r="I47" s="147"/>
      <c r="J47" s="147"/>
    </row>
    <row r="48" spans="1:10" ht="30" customHeight="1" x14ac:dyDescent="0.2">
      <c r="A48" s="212" t="s">
        <v>262</v>
      </c>
      <c r="B48" s="212"/>
      <c r="C48" s="212"/>
      <c r="D48" s="212"/>
      <c r="E48" s="212"/>
      <c r="F48" s="170"/>
      <c r="G48" s="170"/>
      <c r="H48" s="170"/>
      <c r="I48" s="170"/>
      <c r="J48" s="170"/>
    </row>
    <row r="49" spans="1:10" ht="30" customHeight="1" x14ac:dyDescent="0.2">
      <c r="A49" s="212" t="s">
        <v>168</v>
      </c>
      <c r="B49" s="212"/>
      <c r="C49" s="212"/>
      <c r="D49" s="212"/>
      <c r="E49" s="212"/>
      <c r="F49" s="170"/>
      <c r="G49" s="170"/>
      <c r="H49" s="170"/>
      <c r="I49" s="170"/>
      <c r="J49" s="170"/>
    </row>
    <row r="50" spans="1:10" ht="15" customHeight="1" x14ac:dyDescent="0.2">
      <c r="A50" s="212" t="s">
        <v>271</v>
      </c>
      <c r="B50" s="212"/>
      <c r="C50" s="212"/>
      <c r="D50" s="212"/>
      <c r="E50" s="212"/>
      <c r="F50" s="170"/>
      <c r="G50" s="170"/>
      <c r="H50" s="170"/>
      <c r="I50" s="170"/>
      <c r="J50" s="170"/>
    </row>
    <row r="51" spans="1:10" ht="30" customHeight="1" x14ac:dyDescent="0.2">
      <c r="A51" s="212" t="s">
        <v>263</v>
      </c>
      <c r="B51" s="212"/>
      <c r="C51" s="212"/>
      <c r="D51" s="212"/>
      <c r="E51" s="212"/>
      <c r="F51" s="170"/>
      <c r="G51" s="170"/>
      <c r="H51" s="170"/>
      <c r="I51" s="170"/>
      <c r="J51" s="170"/>
    </row>
  </sheetData>
  <mergeCells count="18">
    <mergeCell ref="A48:E48"/>
    <mergeCell ref="A49:E49"/>
    <mergeCell ref="A50:E50"/>
    <mergeCell ref="A51:E51"/>
    <mergeCell ref="B6:C6"/>
    <mergeCell ref="A41:E41"/>
    <mergeCell ref="A42:E42"/>
    <mergeCell ref="A43:E43"/>
    <mergeCell ref="A44:E44"/>
    <mergeCell ref="A45:E45"/>
    <mergeCell ref="A46:E46"/>
    <mergeCell ref="A1:E1"/>
    <mergeCell ref="A2:E2"/>
    <mergeCell ref="A3:E3"/>
    <mergeCell ref="A6:A10"/>
    <mergeCell ref="D6:E6"/>
    <mergeCell ref="B9:C9"/>
    <mergeCell ref="D9:E9"/>
  </mergeCells>
  <printOptions horizontalCentered="1"/>
  <pageMargins left="0.15748031496062992" right="0.19685039370078741" top="0.59055118110236227" bottom="0.19685039370078741" header="0.11811023622047245" footer="0.15748031496062992"/>
  <pageSetup paperSize="9" scale="84" orientation="portrait" r:id="rId1"/>
  <headerFooter alignWithMargins="0"/>
  <ignoredErrors>
    <ignoredError sqref="C14 C30:E30 C17 C15 E15 C16 E16 C19 C18 E18 C21 C20 E20 E14 E17 E19 E2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2"/>
  <sheetViews>
    <sheetView workbookViewId="0">
      <selection activeCell="D41" sqref="D41"/>
    </sheetView>
  </sheetViews>
  <sheetFormatPr defaultRowHeight="12.75" x14ac:dyDescent="0.2"/>
  <cols>
    <col min="1" max="16384" width="9.140625" style="123"/>
  </cols>
  <sheetData>
    <row r="2" spans="1:2" x14ac:dyDescent="0.2">
      <c r="B2" s="124" t="s">
        <v>238</v>
      </c>
    </row>
    <row r="5" spans="1:2" x14ac:dyDescent="0.2">
      <c r="B5" s="123" t="s">
        <v>213</v>
      </c>
    </row>
    <row r="6" spans="1:2" x14ac:dyDescent="0.2">
      <c r="B6" s="123" t="s">
        <v>214</v>
      </c>
    </row>
    <row r="7" spans="1:2" x14ac:dyDescent="0.2">
      <c r="B7" s="123" t="s">
        <v>215</v>
      </c>
    </row>
    <row r="8" spans="1:2" x14ac:dyDescent="0.2">
      <c r="B8" s="123" t="s">
        <v>216</v>
      </c>
    </row>
    <row r="9" spans="1:2" x14ac:dyDescent="0.2">
      <c r="B9" s="123" t="s">
        <v>217</v>
      </c>
    </row>
    <row r="10" spans="1:2" x14ac:dyDescent="0.2">
      <c r="B10" s="123" t="s">
        <v>218</v>
      </c>
    </row>
    <row r="11" spans="1:2" x14ac:dyDescent="0.2">
      <c r="B11" s="123" t="s">
        <v>219</v>
      </c>
    </row>
    <row r="12" spans="1:2" x14ac:dyDescent="0.2">
      <c r="B12" s="123" t="s">
        <v>220</v>
      </c>
    </row>
    <row r="13" spans="1:2" x14ac:dyDescent="0.2">
      <c r="A13" s="125" t="s">
        <v>239</v>
      </c>
      <c r="B13" s="126" t="s">
        <v>221</v>
      </c>
    </row>
    <row r="14" spans="1:2" x14ac:dyDescent="0.2">
      <c r="B14" s="123" t="s">
        <v>222</v>
      </c>
    </row>
    <row r="15" spans="1:2" x14ac:dyDescent="0.2">
      <c r="B15" s="123" t="s">
        <v>235</v>
      </c>
    </row>
    <row r="16" spans="1:2" x14ac:dyDescent="0.2">
      <c r="B16" s="123" t="s">
        <v>236</v>
      </c>
    </row>
    <row r="17" spans="2:2" x14ac:dyDescent="0.2">
      <c r="B17" s="123" t="s">
        <v>237</v>
      </c>
    </row>
    <row r="18" spans="2:2" x14ac:dyDescent="0.2">
      <c r="B18" s="123" t="s">
        <v>223</v>
      </c>
    </row>
    <row r="19" spans="2:2" x14ac:dyDescent="0.2">
      <c r="B19" s="123" t="s">
        <v>224</v>
      </c>
    </row>
    <row r="20" spans="2:2" x14ac:dyDescent="0.2">
      <c r="B20" s="123" t="s">
        <v>225</v>
      </c>
    </row>
    <row r="21" spans="2:2" x14ac:dyDescent="0.2">
      <c r="B21" s="123" t="s">
        <v>226</v>
      </c>
    </row>
    <row r="22" spans="2:2" x14ac:dyDescent="0.2">
      <c r="B22" s="123" t="s">
        <v>227</v>
      </c>
    </row>
    <row r="23" spans="2:2" x14ac:dyDescent="0.2">
      <c r="B23" s="123" t="s">
        <v>228</v>
      </c>
    </row>
    <row r="24" spans="2:2" x14ac:dyDescent="0.2">
      <c r="B24" s="123" t="s">
        <v>229</v>
      </c>
    </row>
    <row r="25" spans="2:2" x14ac:dyDescent="0.2">
      <c r="B25" s="123" t="s">
        <v>230</v>
      </c>
    </row>
    <row r="26" spans="2:2" x14ac:dyDescent="0.2">
      <c r="B26" s="123" t="s">
        <v>240</v>
      </c>
    </row>
    <row r="27" spans="2:2" x14ac:dyDescent="0.2">
      <c r="B27" s="123" t="s">
        <v>230</v>
      </c>
    </row>
    <row r="28" spans="2:2" x14ac:dyDescent="0.2">
      <c r="B28" s="123" t="s">
        <v>231</v>
      </c>
    </row>
    <row r="29" spans="2:2" x14ac:dyDescent="0.2">
      <c r="B29" s="123" t="s">
        <v>232</v>
      </c>
    </row>
    <row r="30" spans="2:2" x14ac:dyDescent="0.2">
      <c r="B30" s="123" t="s">
        <v>233</v>
      </c>
    </row>
    <row r="31" spans="2:2" x14ac:dyDescent="0.2">
      <c r="B31" s="123" t="s">
        <v>234</v>
      </c>
    </row>
    <row r="33" spans="2:2" x14ac:dyDescent="0.2">
      <c r="B33" s="126" t="s">
        <v>241</v>
      </c>
    </row>
    <row r="34" spans="2:2" x14ac:dyDescent="0.2">
      <c r="B34" s="123" t="s">
        <v>242</v>
      </c>
    </row>
    <row r="35" spans="2:2" x14ac:dyDescent="0.2">
      <c r="B35" s="123" t="s">
        <v>243</v>
      </c>
    </row>
    <row r="36" spans="2:2" x14ac:dyDescent="0.2">
      <c r="B36" s="123" t="s">
        <v>221</v>
      </c>
    </row>
    <row r="38" spans="2:2" x14ac:dyDescent="0.2">
      <c r="B38" s="124" t="s">
        <v>244</v>
      </c>
    </row>
    <row r="39" spans="2:2" x14ac:dyDescent="0.2">
      <c r="B39" s="124" t="s">
        <v>245</v>
      </c>
    </row>
    <row r="40" spans="2:2" x14ac:dyDescent="0.2">
      <c r="B40" s="123" t="s">
        <v>223</v>
      </c>
    </row>
    <row r="41" spans="2:2" x14ac:dyDescent="0.2">
      <c r="B41" s="123" t="s">
        <v>224</v>
      </c>
    </row>
    <row r="42" spans="2:2" x14ac:dyDescent="0.2">
      <c r="B42" s="123" t="s">
        <v>225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opLeftCell="A37" workbookViewId="0">
      <selection activeCell="D28" sqref="D28"/>
    </sheetView>
  </sheetViews>
  <sheetFormatPr defaultRowHeight="12.75" x14ac:dyDescent="0.2"/>
  <cols>
    <col min="1" max="1" width="18.28515625" style="2" customWidth="1"/>
    <col min="2" max="2" width="10.42578125" style="2" customWidth="1"/>
    <col min="3" max="3" width="77.42578125" style="2" customWidth="1"/>
    <col min="4" max="4" width="21.5703125" style="54" customWidth="1"/>
    <col min="5" max="5" width="20.7109375" style="54" customWidth="1"/>
    <col min="6" max="6" width="23" style="2" customWidth="1"/>
    <col min="7" max="7" width="3.42578125" style="2" customWidth="1"/>
    <col min="8" max="8" width="0" style="2" hidden="1" customWidth="1"/>
    <col min="9" max="16384" width="9.140625" style="2"/>
  </cols>
  <sheetData>
    <row r="1" spans="1:6" x14ac:dyDescent="0.2">
      <c r="C1" s="216" t="s">
        <v>24</v>
      </c>
      <c r="D1" s="216"/>
      <c r="E1" s="216"/>
    </row>
    <row r="2" spans="1:6" x14ac:dyDescent="0.2">
      <c r="C2" s="216" t="s">
        <v>25</v>
      </c>
      <c r="D2" s="216"/>
      <c r="E2" s="216"/>
    </row>
    <row r="3" spans="1:6" x14ac:dyDescent="0.2">
      <c r="C3" s="217" t="s">
        <v>26</v>
      </c>
      <c r="D3" s="217"/>
      <c r="E3" s="217"/>
    </row>
    <row r="4" spans="1:6" x14ac:dyDescent="0.2">
      <c r="C4" s="33"/>
      <c r="D4" s="110" t="e">
        <f>D5+D38</f>
        <v>#REF!</v>
      </c>
      <c r="E4" s="33"/>
    </row>
    <row r="5" spans="1:6" x14ac:dyDescent="0.2">
      <c r="C5" s="33"/>
      <c r="D5" s="108" t="e">
        <f>D6+D11+D23+D25+D26</f>
        <v>#REF!</v>
      </c>
      <c r="E5" s="33"/>
    </row>
    <row r="6" spans="1:6" x14ac:dyDescent="0.2">
      <c r="C6" s="109" t="s">
        <v>206</v>
      </c>
      <c r="D6" s="34" t="e">
        <f>#REF!*1000</f>
        <v>#REF!</v>
      </c>
      <c r="E6" s="34"/>
      <c r="F6" s="34"/>
    </row>
    <row r="7" spans="1:6" ht="12.75" customHeight="1" x14ac:dyDescent="0.2">
      <c r="A7" s="218" t="s">
        <v>27</v>
      </c>
      <c r="B7" s="218" t="s">
        <v>28</v>
      </c>
      <c r="C7" s="220" t="s">
        <v>29</v>
      </c>
      <c r="D7" s="214">
        <v>2010</v>
      </c>
      <c r="E7" s="214">
        <v>2011</v>
      </c>
      <c r="F7" s="214">
        <v>2012</v>
      </c>
    </row>
    <row r="8" spans="1:6" x14ac:dyDescent="0.2">
      <c r="A8" s="219"/>
      <c r="B8" s="219"/>
      <c r="C8" s="221"/>
      <c r="D8" s="215"/>
      <c r="E8" s="215"/>
      <c r="F8" s="215"/>
    </row>
    <row r="9" spans="1:6" x14ac:dyDescent="0.2">
      <c r="A9" s="35"/>
      <c r="B9" s="35"/>
      <c r="C9" s="36" t="s">
        <v>30</v>
      </c>
      <c r="D9" s="37">
        <v>7292272056.0965471</v>
      </c>
      <c r="E9" s="37">
        <v>7948572964.5511475</v>
      </c>
      <c r="F9" s="37">
        <v>8669854928.0142136</v>
      </c>
    </row>
    <row r="10" spans="1:6" x14ac:dyDescent="0.2">
      <c r="A10" s="38" t="s">
        <v>31</v>
      </c>
      <c r="B10" s="38"/>
      <c r="C10" s="39" t="s">
        <v>32</v>
      </c>
      <c r="D10" s="40">
        <v>6618890856.0791683</v>
      </c>
      <c r="E10" s="40">
        <v>7232462044.4323874</v>
      </c>
      <c r="F10" s="40">
        <v>7908116259.8312731</v>
      </c>
    </row>
    <row r="11" spans="1:6" x14ac:dyDescent="0.2">
      <c r="A11" s="38" t="s">
        <v>33</v>
      </c>
      <c r="B11" s="38"/>
      <c r="C11" s="39" t="s">
        <v>34</v>
      </c>
      <c r="D11" s="40">
        <v>6506694613.7562227</v>
      </c>
      <c r="E11" s="40">
        <v>7115229984.7494698</v>
      </c>
      <c r="F11" s="40">
        <v>7785692557.6244678</v>
      </c>
    </row>
    <row r="12" spans="1:6" x14ac:dyDescent="0.2">
      <c r="A12" s="38" t="s">
        <v>35</v>
      </c>
      <c r="B12" s="38"/>
      <c r="C12" s="41" t="s">
        <v>36</v>
      </c>
      <c r="D12" s="40">
        <v>1268593915.0080559</v>
      </c>
      <c r="E12" s="40">
        <v>1348868954.6316228</v>
      </c>
      <c r="F12" s="40">
        <v>1430258533.0338957</v>
      </c>
    </row>
    <row r="13" spans="1:6" x14ac:dyDescent="0.2">
      <c r="A13" s="42" t="s">
        <v>37</v>
      </c>
      <c r="B13" s="42">
        <v>100</v>
      </c>
      <c r="C13" s="43" t="s">
        <v>38</v>
      </c>
      <c r="D13" s="44">
        <v>415054173.8692742</v>
      </c>
      <c r="E13" s="44">
        <v>433982498.14065063</v>
      </c>
      <c r="F13" s="44">
        <v>453173755.07933736</v>
      </c>
    </row>
    <row r="14" spans="1:6" x14ac:dyDescent="0.2">
      <c r="A14" s="45" t="s">
        <v>39</v>
      </c>
      <c r="B14" s="42">
        <v>100</v>
      </c>
      <c r="C14" s="43" t="s">
        <v>40</v>
      </c>
      <c r="D14" s="46">
        <v>617260168.65409708</v>
      </c>
      <c r="E14" s="46">
        <v>644958345.94101191</v>
      </c>
      <c r="F14" s="46">
        <v>673512461.90510345</v>
      </c>
    </row>
    <row r="15" spans="1:6" x14ac:dyDescent="0.2">
      <c r="A15" s="42" t="s">
        <v>41</v>
      </c>
      <c r="B15" s="42">
        <v>100</v>
      </c>
      <c r="C15" s="43" t="s">
        <v>42</v>
      </c>
      <c r="D15" s="44">
        <v>30010924.043981127</v>
      </c>
      <c r="E15" s="44">
        <v>34860987.926226355</v>
      </c>
      <c r="F15" s="44">
        <v>39706348.061601639</v>
      </c>
    </row>
    <row r="16" spans="1:6" x14ac:dyDescent="0.2">
      <c r="A16" s="45" t="s">
        <v>43</v>
      </c>
      <c r="B16" s="42">
        <v>100</v>
      </c>
      <c r="C16" s="43" t="s">
        <v>44</v>
      </c>
      <c r="D16" s="44">
        <v>206268648.44070369</v>
      </c>
      <c r="E16" s="44">
        <v>235067122.62373373</v>
      </c>
      <c r="F16" s="44">
        <v>263865967.98785329</v>
      </c>
    </row>
    <row r="17" spans="1:9" x14ac:dyDescent="0.2">
      <c r="A17" s="38" t="s">
        <v>45</v>
      </c>
      <c r="B17" s="38"/>
      <c r="C17" s="41" t="s">
        <v>46</v>
      </c>
      <c r="D17" s="40">
        <v>5238100698.748167</v>
      </c>
      <c r="E17" s="40">
        <v>5766361030.1178465</v>
      </c>
      <c r="F17" s="40">
        <v>6355434024.5905724</v>
      </c>
    </row>
    <row r="18" spans="1:9" x14ac:dyDescent="0.2">
      <c r="A18" s="42" t="s">
        <v>47</v>
      </c>
      <c r="B18" s="42">
        <v>100</v>
      </c>
      <c r="C18" s="43" t="s">
        <v>48</v>
      </c>
      <c r="D18" s="44">
        <v>4399357845.209959</v>
      </c>
      <c r="E18" s="44">
        <v>4854282270.698781</v>
      </c>
      <c r="F18" s="44">
        <v>5362310329.6234789</v>
      </c>
    </row>
    <row r="19" spans="1:9" x14ac:dyDescent="0.2">
      <c r="A19" s="47" t="s">
        <v>172</v>
      </c>
      <c r="B19" s="48" t="s">
        <v>49</v>
      </c>
      <c r="C19" s="49" t="s">
        <v>50</v>
      </c>
      <c r="D19" s="50">
        <v>229387571.05679998</v>
      </c>
      <c r="E19" s="50">
        <v>239618256.72593325</v>
      </c>
      <c r="F19" s="50">
        <v>250161460.02187434</v>
      </c>
    </row>
    <row r="20" spans="1:9" x14ac:dyDescent="0.2">
      <c r="A20" s="47"/>
      <c r="B20" s="48" t="s">
        <v>49</v>
      </c>
      <c r="C20" s="49" t="s">
        <v>51</v>
      </c>
      <c r="D20" s="50">
        <v>100000000</v>
      </c>
      <c r="E20" s="50">
        <v>104512674.74388103</v>
      </c>
      <c r="F20" s="50">
        <v>109038090.2823533</v>
      </c>
    </row>
    <row r="21" spans="1:9" x14ac:dyDescent="0.2">
      <c r="A21" s="42" t="s">
        <v>52</v>
      </c>
      <c r="B21" s="42">
        <v>100</v>
      </c>
      <c r="C21" s="43" t="s">
        <v>53</v>
      </c>
      <c r="D21" s="44">
        <v>720653170.7898649</v>
      </c>
      <c r="E21" s="44">
        <v>788690064.72374368</v>
      </c>
      <c r="F21" s="44">
        <v>864272236.64702153</v>
      </c>
    </row>
    <row r="22" spans="1:9" x14ac:dyDescent="0.2">
      <c r="A22" s="42" t="s">
        <v>54</v>
      </c>
      <c r="B22" s="42">
        <v>100</v>
      </c>
      <c r="C22" s="43" t="s">
        <v>55</v>
      </c>
      <c r="D22" s="46">
        <v>118089682.74834384</v>
      </c>
      <c r="E22" s="46">
        <v>123388694.69532168</v>
      </c>
      <c r="F22" s="46">
        <v>128851458.32007228</v>
      </c>
    </row>
    <row r="23" spans="1:9" x14ac:dyDescent="0.2">
      <c r="A23" s="38" t="s">
        <v>56</v>
      </c>
      <c r="B23" s="38"/>
      <c r="C23" s="41" t="s">
        <v>57</v>
      </c>
      <c r="D23" s="40">
        <v>112196242.32294567</v>
      </c>
      <c r="E23" s="40">
        <v>117232059.68291779</v>
      </c>
      <c r="F23" s="40">
        <v>122423702.20680517</v>
      </c>
    </row>
    <row r="24" spans="1:9" x14ac:dyDescent="0.2">
      <c r="A24" s="38" t="s">
        <v>58</v>
      </c>
      <c r="B24" s="38"/>
      <c r="C24" s="41" t="s">
        <v>59</v>
      </c>
      <c r="D24" s="40">
        <v>22515140.499606598</v>
      </c>
      <c r="E24" s="40">
        <v>23525457.368266091</v>
      </c>
      <c r="F24" s="40">
        <v>24566995.355877675</v>
      </c>
    </row>
    <row r="25" spans="1:9" x14ac:dyDescent="0.2">
      <c r="A25" s="92" t="s">
        <v>60</v>
      </c>
      <c r="B25" s="93">
        <v>120</v>
      </c>
      <c r="C25" s="95" t="s">
        <v>203</v>
      </c>
      <c r="D25" s="94">
        <v>3909620</v>
      </c>
      <c r="E25" s="94">
        <v>4639819</v>
      </c>
      <c r="F25" s="94">
        <v>5507930</v>
      </c>
      <c r="I25" s="96" t="s">
        <v>205</v>
      </c>
    </row>
    <row r="26" spans="1:9" x14ac:dyDescent="0.2">
      <c r="A26" s="93"/>
      <c r="B26" s="93">
        <v>160</v>
      </c>
      <c r="C26" s="95" t="s">
        <v>204</v>
      </c>
      <c r="D26" s="94">
        <v>5353514</v>
      </c>
      <c r="E26" s="94">
        <v>6355013</v>
      </c>
      <c r="F26" s="94">
        <v>7544036</v>
      </c>
    </row>
    <row r="27" spans="1:9" x14ac:dyDescent="0.2">
      <c r="A27" s="42" t="s">
        <v>61</v>
      </c>
      <c r="B27" s="42">
        <v>150</v>
      </c>
      <c r="C27" s="43" t="s">
        <v>62</v>
      </c>
      <c r="D27" s="44">
        <v>8471798.5575724319</v>
      </c>
      <c r="E27" s="44">
        <v>8851951.6812338252</v>
      </c>
      <c r="F27" s="44">
        <v>9243852.4122667443</v>
      </c>
    </row>
    <row r="28" spans="1:9" x14ac:dyDescent="0.2">
      <c r="A28" s="42" t="s">
        <v>63</v>
      </c>
      <c r="B28" s="42">
        <v>151</v>
      </c>
      <c r="C28" s="43" t="s">
        <v>64</v>
      </c>
      <c r="D28" s="44">
        <v>14043341.942034166</v>
      </c>
      <c r="E28" s="44">
        <v>14673505.687032267</v>
      </c>
      <c r="F28" s="44">
        <v>15323142.943610931</v>
      </c>
    </row>
    <row r="29" spans="1:9" x14ac:dyDescent="0.2">
      <c r="A29" s="38" t="s">
        <v>65</v>
      </c>
      <c r="B29" s="38"/>
      <c r="C29" s="51" t="s">
        <v>66</v>
      </c>
      <c r="D29" s="40">
        <v>89681101.823339075</v>
      </c>
      <c r="E29" s="40">
        <v>93706602.314651698</v>
      </c>
      <c r="F29" s="40">
        <v>97856706.850927487</v>
      </c>
    </row>
    <row r="30" spans="1:9" x14ac:dyDescent="0.2">
      <c r="A30" s="42" t="s">
        <v>67</v>
      </c>
      <c r="B30" s="42">
        <v>111</v>
      </c>
      <c r="C30" s="52" t="s">
        <v>68</v>
      </c>
      <c r="D30" s="44">
        <v>190504.60623944108</v>
      </c>
      <c r="E30" s="44">
        <v>200264.43246671281</v>
      </c>
      <c r="F30" s="44">
        <v>210524.26869304362</v>
      </c>
    </row>
    <row r="31" spans="1:9" x14ac:dyDescent="0.2">
      <c r="A31" s="42" t="s">
        <v>173</v>
      </c>
      <c r="B31" s="42">
        <v>115</v>
      </c>
      <c r="C31" s="52" t="s">
        <v>69</v>
      </c>
      <c r="D31" s="44">
        <v>7749.2054312888986</v>
      </c>
      <c r="E31" s="44">
        <v>8146.2084219344415</v>
      </c>
      <c r="F31" s="44">
        <v>8563.5504493985372</v>
      </c>
    </row>
    <row r="32" spans="1:9" x14ac:dyDescent="0.2">
      <c r="A32" s="42" t="s">
        <v>70</v>
      </c>
      <c r="B32" s="42">
        <v>114</v>
      </c>
      <c r="C32" s="43" t="s">
        <v>71</v>
      </c>
      <c r="D32" s="46">
        <v>89482848.011668339</v>
      </c>
      <c r="E32" s="46">
        <v>93498191.673763052</v>
      </c>
      <c r="F32" s="46">
        <v>97637619.031785041</v>
      </c>
    </row>
    <row r="33" spans="1:6" x14ac:dyDescent="0.2">
      <c r="A33" s="38" t="s">
        <v>72</v>
      </c>
      <c r="B33" s="38">
        <v>152</v>
      </c>
      <c r="C33" s="41" t="s">
        <v>174</v>
      </c>
      <c r="D33" s="40">
        <v>2653213.2846842571</v>
      </c>
      <c r="E33" s="40">
        <v>2772270.3315507784</v>
      </c>
      <c r="F33" s="40">
        <v>2895006.5154658929</v>
      </c>
    </row>
    <row r="34" spans="1:6" x14ac:dyDescent="0.2">
      <c r="A34" s="38" t="s">
        <v>175</v>
      </c>
      <c r="B34" s="38">
        <v>120</v>
      </c>
      <c r="C34" s="41" t="s">
        <v>73</v>
      </c>
      <c r="D34" s="40">
        <v>23456.175655825115</v>
      </c>
      <c r="E34" s="40">
        <v>24508.719384776501</v>
      </c>
      <c r="F34" s="40">
        <v>25593.78913995119</v>
      </c>
    </row>
    <row r="35" spans="1:6" x14ac:dyDescent="0.2">
      <c r="A35" s="38" t="s">
        <v>176</v>
      </c>
      <c r="B35" s="38">
        <v>153</v>
      </c>
      <c r="C35" s="41" t="s">
        <v>74</v>
      </c>
      <c r="D35" s="40">
        <v>1753424.1480110378</v>
      </c>
      <c r="E35" s="40">
        <v>1832105.1580043538</v>
      </c>
      <c r="F35" s="40">
        <v>1913217.5924828718</v>
      </c>
    </row>
    <row r="36" spans="1:6" x14ac:dyDescent="0.2">
      <c r="A36" s="38" t="s">
        <v>75</v>
      </c>
      <c r="B36" s="38">
        <v>101</v>
      </c>
      <c r="C36" s="41" t="s">
        <v>76</v>
      </c>
      <c r="D36" s="40">
        <v>351099033.67458254</v>
      </c>
      <c r="E36" s="40">
        <v>366853822.16003197</v>
      </c>
      <c r="F36" s="40">
        <v>383095469.90778577</v>
      </c>
    </row>
    <row r="37" spans="1:6" x14ac:dyDescent="0.2">
      <c r="A37" s="38" t="s">
        <v>77</v>
      </c>
      <c r="B37" s="38">
        <v>102</v>
      </c>
      <c r="C37" s="41" t="s">
        <v>78</v>
      </c>
      <c r="D37" s="40">
        <v>92023535.186136499</v>
      </c>
      <c r="E37" s="40">
        <v>96152886.718002751</v>
      </c>
      <c r="F37" s="40">
        <v>100409844.72598617</v>
      </c>
    </row>
    <row r="38" spans="1:6" x14ac:dyDescent="0.2">
      <c r="A38" s="38"/>
      <c r="B38" s="38"/>
      <c r="C38" s="41" t="s">
        <v>79</v>
      </c>
      <c r="D38" s="40">
        <v>225828537.54830894</v>
      </c>
      <c r="E38" s="40">
        <v>248475327.03178516</v>
      </c>
      <c r="F38" s="40">
        <v>273399535.65208042</v>
      </c>
    </row>
    <row r="39" spans="1:6" x14ac:dyDescent="0.2">
      <c r="A39" s="38" t="s">
        <v>80</v>
      </c>
      <c r="B39" s="39"/>
      <c r="C39" s="41" t="s">
        <v>81</v>
      </c>
      <c r="D39" s="40">
        <v>48147319.546194032</v>
      </c>
      <c r="E39" s="40">
        <v>54410367.550425366</v>
      </c>
      <c r="F39" s="40">
        <v>61948169.585855037</v>
      </c>
    </row>
    <row r="40" spans="1:6" x14ac:dyDescent="0.2">
      <c r="A40" s="42" t="s">
        <v>82</v>
      </c>
      <c r="B40" s="52">
        <v>100</v>
      </c>
      <c r="C40" s="52" t="s">
        <v>83</v>
      </c>
      <c r="D40" s="44">
        <v>1388613.1327248197</v>
      </c>
      <c r="E40" s="44">
        <v>1569245.2175746828</v>
      </c>
      <c r="F40" s="44">
        <v>1786642.3852038188</v>
      </c>
    </row>
    <row r="41" spans="1:6" x14ac:dyDescent="0.2">
      <c r="A41" s="42" t="s">
        <v>84</v>
      </c>
      <c r="B41" s="52">
        <v>100</v>
      </c>
      <c r="C41" s="52" t="s">
        <v>85</v>
      </c>
      <c r="D41" s="44">
        <v>5688620.3330938481</v>
      </c>
      <c r="E41" s="44">
        <v>6428601.3447019905</v>
      </c>
      <c r="F41" s="44">
        <v>7319194.9297600621</v>
      </c>
    </row>
    <row r="42" spans="1:6" x14ac:dyDescent="0.2">
      <c r="A42" s="42" t="s">
        <v>86</v>
      </c>
      <c r="B42" s="52">
        <v>100</v>
      </c>
      <c r="C42" s="52" t="s">
        <v>87</v>
      </c>
      <c r="D42" s="44">
        <v>8894044.6107737534</v>
      </c>
      <c r="E42" s="44">
        <v>10050990.186853165</v>
      </c>
      <c r="F42" s="44">
        <v>11443415.522306595</v>
      </c>
    </row>
    <row r="43" spans="1:6" x14ac:dyDescent="0.2">
      <c r="A43" s="42" t="s">
        <v>88</v>
      </c>
      <c r="B43" s="52">
        <v>100</v>
      </c>
      <c r="C43" s="52" t="s">
        <v>89</v>
      </c>
      <c r="D43" s="44">
        <v>575872.22922331793</v>
      </c>
      <c r="E43" s="44">
        <v>650782.22317363438</v>
      </c>
      <c r="F43" s="44">
        <v>740939.07723115338</v>
      </c>
    </row>
    <row r="44" spans="1:6" x14ac:dyDescent="0.2">
      <c r="A44" s="42" t="s">
        <v>90</v>
      </c>
      <c r="B44" s="52">
        <v>100</v>
      </c>
      <c r="C44" s="52" t="s">
        <v>91</v>
      </c>
      <c r="D44" s="44">
        <v>4037017.2703219848</v>
      </c>
      <c r="E44" s="44">
        <v>4562156.2229417507</v>
      </c>
      <c r="F44" s="44">
        <v>5194179.7142620124</v>
      </c>
    </row>
    <row r="45" spans="1:6" x14ac:dyDescent="0.2">
      <c r="A45" s="52" t="s">
        <v>92</v>
      </c>
      <c r="B45" s="52">
        <v>100</v>
      </c>
      <c r="C45" s="43" t="s">
        <v>93</v>
      </c>
      <c r="D45" s="44">
        <v>16981736.972009704</v>
      </c>
      <c r="E45" s="44">
        <v>19190737.075304843</v>
      </c>
      <c r="F45" s="44">
        <v>21849347.62142121</v>
      </c>
    </row>
    <row r="46" spans="1:6" x14ac:dyDescent="0.2">
      <c r="A46" s="52" t="s">
        <v>94</v>
      </c>
      <c r="B46" s="52">
        <v>100</v>
      </c>
      <c r="C46" s="52" t="s">
        <v>95</v>
      </c>
      <c r="D46" s="44">
        <v>7344579.3897325257</v>
      </c>
      <c r="E46" s="44">
        <v>8299969.0920533268</v>
      </c>
      <c r="F46" s="44">
        <v>9449814.7323736493</v>
      </c>
    </row>
    <row r="47" spans="1:6" x14ac:dyDescent="0.2">
      <c r="A47" s="52" t="s">
        <v>96</v>
      </c>
      <c r="B47" s="52">
        <v>114</v>
      </c>
      <c r="C47" s="52" t="s">
        <v>97</v>
      </c>
      <c r="D47" s="44">
        <v>2397483.4908904191</v>
      </c>
      <c r="E47" s="44">
        <v>2709350.3680982441</v>
      </c>
      <c r="F47" s="44">
        <v>3084693.2970063477</v>
      </c>
    </row>
    <row r="48" spans="1:6" x14ac:dyDescent="0.2">
      <c r="A48" s="52" t="s">
        <v>98</v>
      </c>
      <c r="B48" s="52">
        <v>100</v>
      </c>
      <c r="C48" s="52" t="s">
        <v>99</v>
      </c>
      <c r="D48" s="44">
        <v>12.174621345487513</v>
      </c>
      <c r="E48" s="44">
        <v>13.758307387385875</v>
      </c>
      <c r="F48" s="44">
        <v>15.664330119774009</v>
      </c>
    </row>
    <row r="49" spans="1:6" x14ac:dyDescent="0.2">
      <c r="A49" s="52" t="s">
        <v>100</v>
      </c>
      <c r="B49" s="52">
        <v>100</v>
      </c>
      <c r="C49" s="52" t="s">
        <v>101</v>
      </c>
      <c r="D49" s="44">
        <v>839339.94280232035</v>
      </c>
      <c r="E49" s="44">
        <v>948522.06141634088</v>
      </c>
      <c r="F49" s="44">
        <v>1079926.6419600751</v>
      </c>
    </row>
    <row r="50" spans="1:6" x14ac:dyDescent="0.2">
      <c r="A50" s="38" t="s">
        <v>102</v>
      </c>
      <c r="B50" s="39"/>
      <c r="C50" s="41" t="s">
        <v>103</v>
      </c>
      <c r="D50" s="40">
        <v>31364298.54512538</v>
      </c>
      <c r="E50" s="40">
        <v>41182393.591905303</v>
      </c>
      <c r="F50" s="40">
        <v>51800260.142680444</v>
      </c>
    </row>
    <row r="51" spans="1:6" x14ac:dyDescent="0.2">
      <c r="A51" s="42" t="s">
        <v>104</v>
      </c>
      <c r="B51" s="52">
        <v>100</v>
      </c>
      <c r="C51" s="52" t="s">
        <v>105</v>
      </c>
      <c r="D51" s="46">
        <v>10154370.795903305</v>
      </c>
      <c r="E51" s="46">
        <v>13333035.144828139</v>
      </c>
      <c r="F51" s="46">
        <v>16770630.086186919</v>
      </c>
    </row>
    <row r="52" spans="1:6" x14ac:dyDescent="0.2">
      <c r="A52" s="42" t="s">
        <v>106</v>
      </c>
      <c r="B52" s="52">
        <v>100</v>
      </c>
      <c r="C52" s="52" t="s">
        <v>107</v>
      </c>
      <c r="D52" s="44">
        <v>117921.91480421019</v>
      </c>
      <c r="E52" s="44">
        <v>154835.49557440606</v>
      </c>
      <c r="F52" s="44">
        <v>194756.01708715563</v>
      </c>
    </row>
    <row r="53" spans="1:6" x14ac:dyDescent="0.2">
      <c r="A53" s="42" t="s">
        <v>108</v>
      </c>
      <c r="B53" s="52">
        <v>100</v>
      </c>
      <c r="C53" s="52" t="s">
        <v>109</v>
      </c>
      <c r="D53" s="44">
        <v>2874247.751859562</v>
      </c>
      <c r="E53" s="44">
        <v>3773985.3173322836</v>
      </c>
      <c r="F53" s="44">
        <v>4747014.540963795</v>
      </c>
    </row>
    <row r="54" spans="1:6" x14ac:dyDescent="0.2">
      <c r="A54" s="42" t="s">
        <v>110</v>
      </c>
      <c r="B54" s="52">
        <v>100</v>
      </c>
      <c r="C54" s="52" t="s">
        <v>111</v>
      </c>
      <c r="D54" s="44">
        <v>7992610.7018123958</v>
      </c>
      <c r="E54" s="44">
        <v>10494570.419782899</v>
      </c>
      <c r="F54" s="44">
        <v>13200337.095930383</v>
      </c>
    </row>
    <row r="55" spans="1:6" x14ac:dyDescent="0.2">
      <c r="A55" s="42" t="s">
        <v>112</v>
      </c>
      <c r="B55" s="52">
        <v>100</v>
      </c>
      <c r="C55" s="52" t="s">
        <v>113</v>
      </c>
      <c r="D55" s="44">
        <v>4836702.1975273862</v>
      </c>
      <c r="E55" s="44">
        <v>6350754.9291697359</v>
      </c>
      <c r="F55" s="44">
        <v>7988140.7742667962</v>
      </c>
    </row>
    <row r="56" spans="1:6" x14ac:dyDescent="0.2">
      <c r="A56" s="42" t="s">
        <v>114</v>
      </c>
      <c r="B56" s="52">
        <v>100</v>
      </c>
      <c r="C56" s="52" t="s">
        <v>115</v>
      </c>
      <c r="D56" s="44">
        <v>253132.35595695165</v>
      </c>
      <c r="E56" s="44">
        <v>332371.41582704539</v>
      </c>
      <c r="F56" s="44">
        <v>418065.20462220232</v>
      </c>
    </row>
    <row r="57" spans="1:6" x14ac:dyDescent="0.2">
      <c r="A57" s="42" t="s">
        <v>116</v>
      </c>
      <c r="B57" s="52">
        <v>114</v>
      </c>
      <c r="C57" s="52" t="s">
        <v>117</v>
      </c>
      <c r="D57" s="44">
        <v>2946087.7331832345</v>
      </c>
      <c r="E57" s="44">
        <v>3868313.6627358967</v>
      </c>
      <c r="F57" s="44">
        <v>4865663.1284926208</v>
      </c>
    </row>
    <row r="58" spans="1:6" x14ac:dyDescent="0.2">
      <c r="A58" s="42" t="s">
        <v>118</v>
      </c>
      <c r="B58" s="52">
        <v>100</v>
      </c>
      <c r="C58" s="52" t="s">
        <v>119</v>
      </c>
      <c r="D58" s="44">
        <v>4604.3962325712755</v>
      </c>
      <c r="E58" s="44">
        <v>6045.7292749595672</v>
      </c>
      <c r="F58" s="44">
        <v>7604.4717628234284</v>
      </c>
    </row>
    <row r="59" spans="1:6" x14ac:dyDescent="0.2">
      <c r="A59" s="42"/>
      <c r="B59" s="52">
        <v>120</v>
      </c>
      <c r="C59" s="52" t="s">
        <v>177</v>
      </c>
      <c r="D59" s="44">
        <v>41591.173657161351</v>
      </c>
      <c r="E59" s="44">
        <v>54610.629376396784</v>
      </c>
      <c r="F59" s="44">
        <v>68690.6360102607</v>
      </c>
    </row>
    <row r="60" spans="1:6" x14ac:dyDescent="0.2">
      <c r="A60" s="42" t="s">
        <v>120</v>
      </c>
      <c r="B60" s="52">
        <v>100</v>
      </c>
      <c r="C60" s="52" t="s">
        <v>121</v>
      </c>
      <c r="D60" s="44">
        <v>2143029.5241885991</v>
      </c>
      <c r="E60" s="44">
        <v>2813870.8480035504</v>
      </c>
      <c r="F60" s="44">
        <v>3539358.1873574909</v>
      </c>
    </row>
    <row r="61" spans="1:6" x14ac:dyDescent="0.2">
      <c r="A61" s="38" t="s">
        <v>122</v>
      </c>
      <c r="B61" s="39"/>
      <c r="C61" s="39" t="s">
        <v>123</v>
      </c>
      <c r="D61" s="40">
        <v>144358167.16998467</v>
      </c>
      <c r="E61" s="40">
        <v>150835918.94875556</v>
      </c>
      <c r="F61" s="40">
        <v>157513848.1818487</v>
      </c>
    </row>
    <row r="62" spans="1:6" x14ac:dyDescent="0.2">
      <c r="A62" s="42" t="s">
        <v>124</v>
      </c>
      <c r="B62" s="52">
        <v>100</v>
      </c>
      <c r="C62" s="52" t="s">
        <v>125</v>
      </c>
      <c r="D62" s="44">
        <v>41340223.432279631</v>
      </c>
      <c r="E62" s="44">
        <v>43195274.040936254</v>
      </c>
      <c r="F62" s="44">
        <v>45107649.987327613</v>
      </c>
    </row>
    <row r="63" spans="1:6" x14ac:dyDescent="0.2">
      <c r="A63" s="42" t="s">
        <v>126</v>
      </c>
      <c r="B63" s="52">
        <v>100</v>
      </c>
      <c r="C63" s="52" t="s">
        <v>127</v>
      </c>
      <c r="D63" s="44">
        <v>497509.89800312475</v>
      </c>
      <c r="E63" s="44">
        <v>519834.54848826851</v>
      </c>
      <c r="F63" s="44">
        <v>542849.0821080819</v>
      </c>
    </row>
    <row r="64" spans="1:6" x14ac:dyDescent="0.2">
      <c r="A64" s="42" t="s">
        <v>128</v>
      </c>
      <c r="B64" s="52">
        <v>100</v>
      </c>
      <c r="C64" s="52" t="s">
        <v>129</v>
      </c>
      <c r="D64" s="44">
        <v>30073701.508602526</v>
      </c>
      <c r="E64" s="44">
        <v>31423191.996467907</v>
      </c>
      <c r="F64" s="44">
        <v>32814384.849554863</v>
      </c>
    </row>
    <row r="65" spans="1:6" x14ac:dyDescent="0.2">
      <c r="A65" s="42" t="s">
        <v>130</v>
      </c>
      <c r="B65" s="52">
        <v>100</v>
      </c>
      <c r="C65" s="52" t="s">
        <v>131</v>
      </c>
      <c r="D65" s="44">
        <v>19187311.208961908</v>
      </c>
      <c r="E65" s="44">
        <v>20048299.137461502</v>
      </c>
      <c r="F65" s="44">
        <v>20935893.576617166</v>
      </c>
    </row>
    <row r="66" spans="1:6" x14ac:dyDescent="0.2">
      <c r="A66" s="42" t="s">
        <v>132</v>
      </c>
      <c r="B66" s="52">
        <v>100</v>
      </c>
      <c r="C66" s="52" t="s">
        <v>133</v>
      </c>
      <c r="D66" s="44">
        <v>26626556.241964802</v>
      </c>
      <c r="E66" s="44">
        <v>27821363.750540547</v>
      </c>
      <c r="F66" s="44">
        <v>29053093.563897349</v>
      </c>
    </row>
    <row r="67" spans="1:6" x14ac:dyDescent="0.2">
      <c r="A67" s="42" t="s">
        <v>134</v>
      </c>
      <c r="B67" s="52">
        <v>114</v>
      </c>
      <c r="C67" s="52" t="s">
        <v>135</v>
      </c>
      <c r="D67" s="44">
        <v>10636545.007564479</v>
      </c>
      <c r="E67" s="44">
        <v>11113836.314966541</v>
      </c>
      <c r="F67" s="44">
        <v>11605877.023418361</v>
      </c>
    </row>
    <row r="68" spans="1:6" x14ac:dyDescent="0.2">
      <c r="A68" s="42" t="s">
        <v>136</v>
      </c>
      <c r="B68" s="52">
        <v>100</v>
      </c>
      <c r="C68" s="52" t="s">
        <v>137</v>
      </c>
      <c r="D68" s="44">
        <v>921409.59577565093</v>
      </c>
      <c r="E68" s="44">
        <v>962755.80267909588</v>
      </c>
      <c r="F68" s="44">
        <v>1005379.7026350807</v>
      </c>
    </row>
    <row r="69" spans="1:6" x14ac:dyDescent="0.2">
      <c r="A69" s="42" t="s">
        <v>138</v>
      </c>
      <c r="B69" s="52">
        <v>100</v>
      </c>
      <c r="C69" s="52" t="s">
        <v>139</v>
      </c>
      <c r="D69" s="44">
        <v>6227333.1444180841</v>
      </c>
      <c r="E69" s="44">
        <v>6506770.8731179293</v>
      </c>
      <c r="F69" s="44">
        <v>6794843.8714426542</v>
      </c>
    </row>
    <row r="70" spans="1:6" x14ac:dyDescent="0.2">
      <c r="A70" s="42" t="s">
        <v>140</v>
      </c>
      <c r="B70" s="52">
        <v>100</v>
      </c>
      <c r="C70" s="52" t="s">
        <v>141</v>
      </c>
      <c r="D70" s="44">
        <v>4206855.3686956223</v>
      </c>
      <c r="E70" s="44">
        <v>4395628.6496386491</v>
      </c>
      <c r="F70" s="44">
        <v>4590235.4598853262</v>
      </c>
    </row>
    <row r="71" spans="1:6" x14ac:dyDescent="0.2">
      <c r="A71" s="42" t="s">
        <v>142</v>
      </c>
      <c r="B71" s="52">
        <v>100</v>
      </c>
      <c r="C71" s="52" t="s">
        <v>143</v>
      </c>
      <c r="D71" s="44">
        <v>4640721.763718849</v>
      </c>
      <c r="E71" s="44">
        <v>4848963.8344588615</v>
      </c>
      <c r="F71" s="44">
        <v>5063641.0649621952</v>
      </c>
    </row>
    <row r="72" spans="1:6" x14ac:dyDescent="0.2">
      <c r="A72" s="38" t="s">
        <v>144</v>
      </c>
      <c r="B72" s="39">
        <v>100</v>
      </c>
      <c r="C72" s="39" t="s">
        <v>178</v>
      </c>
      <c r="D72" s="40">
        <v>1958752.2870048468</v>
      </c>
      <c r="E72" s="40">
        <v>2046646.9406989217</v>
      </c>
      <c r="F72" s="40">
        <v>2137257.7416962446</v>
      </c>
    </row>
    <row r="73" spans="1:6" x14ac:dyDescent="0.2">
      <c r="A73" s="2" t="s">
        <v>179</v>
      </c>
      <c r="D73" s="53"/>
    </row>
    <row r="74" spans="1:6" x14ac:dyDescent="0.2">
      <c r="A74" s="55" t="s">
        <v>180</v>
      </c>
      <c r="D74" s="53"/>
    </row>
    <row r="75" spans="1:6" x14ac:dyDescent="0.2">
      <c r="A75" s="8" t="s">
        <v>181</v>
      </c>
      <c r="B75" s="32"/>
    </row>
    <row r="76" spans="1:6" x14ac:dyDescent="0.2">
      <c r="A76" s="32" t="s">
        <v>145</v>
      </c>
    </row>
  </sheetData>
  <mergeCells count="9">
    <mergeCell ref="F7:F8"/>
    <mergeCell ref="C1:E1"/>
    <mergeCell ref="C2:E2"/>
    <mergeCell ref="C3:E3"/>
    <mergeCell ref="A7:A8"/>
    <mergeCell ref="B7:B8"/>
    <mergeCell ref="C7:C8"/>
    <mergeCell ref="D7:D8"/>
    <mergeCell ref="E7:E8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48" orientation="landscape" horizontalDpi="300" verticalDpi="300" r:id="rId1"/>
  <headerFooter alignWithMargins="0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opLeftCell="A22" workbookViewId="0">
      <selection activeCell="D58" sqref="D58"/>
    </sheetView>
  </sheetViews>
  <sheetFormatPr defaultRowHeight="12.75" x14ac:dyDescent="0.2"/>
  <cols>
    <col min="1" max="1" width="8.85546875" style="26" customWidth="1"/>
    <col min="2" max="3" width="21.7109375" style="16" customWidth="1"/>
    <col min="4" max="4" width="25.28515625" style="16" bestFit="1" customWidth="1"/>
    <col min="5" max="5" width="21.7109375" style="16" customWidth="1"/>
    <col min="6" max="6" width="27.140625" style="16" customWidth="1"/>
    <col min="7" max="16384" width="9.140625" style="16"/>
  </cols>
  <sheetData>
    <row r="1" spans="1:5" s="13" customFormat="1" x14ac:dyDescent="0.2">
      <c r="A1" s="10"/>
      <c r="B1" s="11" t="s">
        <v>146</v>
      </c>
      <c r="C1" s="12"/>
    </row>
    <row r="2" spans="1:5" s="13" customFormat="1" x14ac:dyDescent="0.2">
      <c r="B2" s="11" t="s">
        <v>147</v>
      </c>
      <c r="C2" s="12"/>
    </row>
    <row r="3" spans="1:5" s="13" customFormat="1" x14ac:dyDescent="0.2">
      <c r="B3" s="11"/>
      <c r="C3" s="14"/>
    </row>
    <row r="4" spans="1:5" x14ac:dyDescent="0.2">
      <c r="A4" s="15" t="s">
        <v>148</v>
      </c>
    </row>
    <row r="6" spans="1:5" x14ac:dyDescent="0.2">
      <c r="A6" s="17" t="s">
        <v>149</v>
      </c>
      <c r="B6" s="17" t="s">
        <v>150</v>
      </c>
      <c r="C6" s="17" t="s">
        <v>151</v>
      </c>
      <c r="D6" s="17" t="s">
        <v>152</v>
      </c>
      <c r="E6" s="17" t="s">
        <v>153</v>
      </c>
    </row>
    <row r="7" spans="1:5" x14ac:dyDescent="0.2">
      <c r="A7" s="18">
        <v>40179</v>
      </c>
      <c r="B7" s="19">
        <v>91572419.044888616</v>
      </c>
      <c r="C7" s="19">
        <v>60022430.745158143</v>
      </c>
      <c r="D7" s="19">
        <v>11391898.859466741</v>
      </c>
      <c r="E7" s="19">
        <v>9427250.590511255</v>
      </c>
    </row>
    <row r="8" spans="1:5" x14ac:dyDescent="0.2">
      <c r="A8" s="18">
        <v>40210</v>
      </c>
      <c r="B8" s="19">
        <v>91847419.248323262</v>
      </c>
      <c r="C8" s="19">
        <v>60202498.03739363</v>
      </c>
      <c r="D8" s="19">
        <v>11426074.556045141</v>
      </c>
      <c r="E8" s="19">
        <v>10019564.040274788</v>
      </c>
    </row>
    <row r="9" spans="1:5" x14ac:dyDescent="0.2">
      <c r="A9" s="18">
        <v>40238</v>
      </c>
      <c r="B9" s="19">
        <v>92407371.738429353</v>
      </c>
      <c r="C9" s="19">
        <v>60383105.531505793</v>
      </c>
      <c r="D9" s="19">
        <v>11460352.779713277</v>
      </c>
      <c r="E9" s="19">
        <v>11335169.872928903</v>
      </c>
    </row>
    <row r="10" spans="1:5" x14ac:dyDescent="0.2">
      <c r="A10" s="18">
        <v>40269</v>
      </c>
      <c r="B10" s="19">
        <v>92899834.598348469</v>
      </c>
      <c r="C10" s="19">
        <v>60564254.84810032</v>
      </c>
      <c r="D10" s="19">
        <v>11494733.838052416</v>
      </c>
      <c r="E10" s="19">
        <v>11860051.702770028</v>
      </c>
    </row>
    <row r="11" spans="1:5" x14ac:dyDescent="0.2">
      <c r="A11" s="18">
        <v>40299</v>
      </c>
      <c r="B11" s="19">
        <v>92961416.138820618</v>
      </c>
      <c r="C11" s="19">
        <v>60745947.612644613</v>
      </c>
      <c r="D11" s="19">
        <v>11529218.039566573</v>
      </c>
      <c r="E11" s="19">
        <v>11666779.574183404</v>
      </c>
    </row>
    <row r="12" spans="1:5" x14ac:dyDescent="0.2">
      <c r="A12" s="18">
        <v>40330</v>
      </c>
      <c r="B12" s="19">
        <v>93496320.264881134</v>
      </c>
      <c r="C12" s="19">
        <v>60928185.45548255</v>
      </c>
      <c r="D12" s="19">
        <v>11563805.693685275</v>
      </c>
      <c r="E12" s="19">
        <v>12069261.048510263</v>
      </c>
    </row>
    <row r="13" spans="1:5" x14ac:dyDescent="0.2">
      <c r="A13" s="18">
        <v>40360</v>
      </c>
      <c r="B13" s="19">
        <v>93248073.585839659</v>
      </c>
      <c r="C13" s="19">
        <v>61110970.011849001</v>
      </c>
      <c r="D13" s="19">
        <v>11598497.110766329</v>
      </c>
      <c r="E13" s="19">
        <v>11105057.393120682</v>
      </c>
    </row>
    <row r="14" spans="1:5" x14ac:dyDescent="0.2">
      <c r="A14" s="18">
        <v>40391</v>
      </c>
      <c r="B14" s="19">
        <v>93991078.401925594</v>
      </c>
      <c r="C14" s="19">
        <v>61294302.921884544</v>
      </c>
      <c r="D14" s="19">
        <v>11633292.602098629</v>
      </c>
      <c r="E14" s="19">
        <v>12053495.380521744</v>
      </c>
    </row>
    <row r="15" spans="1:5" x14ac:dyDescent="0.2">
      <c r="A15" s="18">
        <v>40422</v>
      </c>
      <c r="B15" s="19">
        <v>94388557.814335465</v>
      </c>
      <c r="C15" s="19">
        <v>61478185.830650195</v>
      </c>
      <c r="D15" s="19">
        <v>11668192.479904924</v>
      </c>
      <c r="E15" s="19">
        <v>12236095.036752682</v>
      </c>
    </row>
    <row r="16" spans="1:5" x14ac:dyDescent="0.2">
      <c r="A16" s="18">
        <v>40452</v>
      </c>
      <c r="B16" s="19">
        <v>94493042.481521845</v>
      </c>
      <c r="C16" s="19">
        <v>61662620.388142161</v>
      </c>
      <c r="D16" s="19">
        <v>11703197.057344638</v>
      </c>
      <c r="E16" s="19">
        <v>12039472.240993153</v>
      </c>
    </row>
    <row r="17" spans="1:6" x14ac:dyDescent="0.2">
      <c r="A17" s="18">
        <v>40483</v>
      </c>
      <c r="B17" s="19">
        <v>94813533.480777279</v>
      </c>
      <c r="C17" s="19">
        <v>61847608.249306582</v>
      </c>
      <c r="D17" s="19">
        <v>11738306.648516672</v>
      </c>
      <c r="E17" s="19">
        <v>12103942.315369219</v>
      </c>
    </row>
    <row r="18" spans="1:6" x14ac:dyDescent="0.2">
      <c r="A18" s="18">
        <v>40513</v>
      </c>
      <c r="B18" s="19">
        <v>94668983.649846703</v>
      </c>
      <c r="C18" s="19">
        <v>62033151.074054495</v>
      </c>
      <c r="D18" s="19">
        <v>11773521.568462223</v>
      </c>
      <c r="E18" s="19">
        <v>11374231.588620828</v>
      </c>
    </row>
    <row r="19" spans="1:6" x14ac:dyDescent="0.2">
      <c r="A19" s="20" t="s">
        <v>154</v>
      </c>
      <c r="B19" s="21">
        <v>1120788050.447938</v>
      </c>
      <c r="C19" s="21">
        <v>732273260.70617187</v>
      </c>
      <c r="D19" s="21">
        <v>138981091.23362285</v>
      </c>
      <c r="E19" s="21">
        <v>137290370.78455696</v>
      </c>
      <c r="F19" s="22"/>
    </row>
    <row r="21" spans="1:6" x14ac:dyDescent="0.2">
      <c r="A21" s="17" t="s">
        <v>149</v>
      </c>
      <c r="B21" s="17" t="s">
        <v>155</v>
      </c>
      <c r="C21" s="17" t="s">
        <v>156</v>
      </c>
      <c r="D21" s="17" t="s">
        <v>157</v>
      </c>
      <c r="E21" s="17" t="s">
        <v>158</v>
      </c>
    </row>
    <row r="22" spans="1:6" x14ac:dyDescent="0.2">
      <c r="A22" s="18">
        <v>40544</v>
      </c>
      <c r="B22" s="19">
        <v>94923967.776868045</v>
      </c>
      <c r="C22" s="19">
        <v>62219250.527276665</v>
      </c>
      <c r="D22" s="19">
        <v>11808842.13316761</v>
      </c>
      <c r="E22" s="19">
        <v>9769832.944061799</v>
      </c>
    </row>
    <row r="23" spans="1:6" x14ac:dyDescent="0.2">
      <c r="A23" s="18">
        <v>40575</v>
      </c>
      <c r="B23" s="19">
        <v>95209023.475337535</v>
      </c>
      <c r="C23" s="19">
        <v>62405908.278858498</v>
      </c>
      <c r="D23" s="19">
        <v>11844268.65956711</v>
      </c>
      <c r="E23" s="19">
        <v>10364866.235979963</v>
      </c>
    </row>
    <row r="24" spans="1:6" x14ac:dyDescent="0.2">
      <c r="A24" s="18">
        <v>40603</v>
      </c>
      <c r="B24" s="19">
        <v>95779914.008821726</v>
      </c>
      <c r="C24" s="19">
        <v>62593126.003695071</v>
      </c>
      <c r="D24" s="19">
        <v>11879801.465545813</v>
      </c>
      <c r="E24" s="19">
        <v>11685364.616642792</v>
      </c>
    </row>
    <row r="25" spans="1:6" x14ac:dyDescent="0.2">
      <c r="A25" s="18">
        <v>40634</v>
      </c>
      <c r="B25" s="19">
        <v>96283140.217786133</v>
      </c>
      <c r="C25" s="19">
        <v>62780905.381706156</v>
      </c>
      <c r="D25" s="19">
        <v>11915440.869942451</v>
      </c>
      <c r="E25" s="19">
        <v>12212769.659675727</v>
      </c>
    </row>
    <row r="26" spans="1:6" x14ac:dyDescent="0.2">
      <c r="A26" s="18">
        <v>40664</v>
      </c>
      <c r="B26" s="19">
        <v>96354220.321226627</v>
      </c>
      <c r="C26" s="19">
        <v>62969248.097851269</v>
      </c>
      <c r="D26" s="19">
        <v>11951187.192552278</v>
      </c>
      <c r="E26" s="19">
        <v>12019869.128108736</v>
      </c>
    </row>
    <row r="27" spans="1:6" x14ac:dyDescent="0.2">
      <c r="A27" s="18">
        <v>40695</v>
      </c>
      <c r="B27" s="19">
        <v>96900070.9194673</v>
      </c>
      <c r="C27" s="19">
        <v>63158155.842144825</v>
      </c>
      <c r="D27" s="19">
        <v>11987040.754129933</v>
      </c>
      <c r="E27" s="19">
        <v>12424512.314504182</v>
      </c>
    </row>
    <row r="28" spans="1:6" x14ac:dyDescent="0.2">
      <c r="A28" s="18">
        <v>40725</v>
      </c>
      <c r="B28" s="19">
        <v>96660449.285470083</v>
      </c>
      <c r="C28" s="19">
        <v>63347630.309671268</v>
      </c>
      <c r="D28" s="19">
        <v>12023001.876392324</v>
      </c>
      <c r="E28" s="19">
        <v>11458373.178596977</v>
      </c>
    </row>
    <row r="29" spans="1:6" x14ac:dyDescent="0.2">
      <c r="A29" s="18">
        <v>40756</v>
      </c>
      <c r="B29" s="19">
        <v>97415081.010440901</v>
      </c>
      <c r="C29" s="19">
        <v>63537673.200600281</v>
      </c>
      <c r="D29" s="19">
        <v>12059070.8820215</v>
      </c>
      <c r="E29" s="19">
        <v>12410616.481800135</v>
      </c>
    </row>
    <row r="30" spans="1:6" x14ac:dyDescent="0.2">
      <c r="A30" s="18">
        <v>40787</v>
      </c>
      <c r="B30" s="19">
        <v>97823178.949207932</v>
      </c>
      <c r="C30" s="19">
        <v>63728286.220202088</v>
      </c>
      <c r="D30" s="19">
        <v>12095248.094667565</v>
      </c>
      <c r="E30" s="19">
        <v>12594726.818845173</v>
      </c>
    </row>
    <row r="31" spans="1:6" x14ac:dyDescent="0.2">
      <c r="A31" s="18">
        <v>40817</v>
      </c>
      <c r="B31" s="19">
        <v>97937431.436780155</v>
      </c>
      <c r="C31" s="19">
        <v>63919471.078862689</v>
      </c>
      <c r="D31" s="19">
        <v>12131533.838951567</v>
      </c>
      <c r="E31" s="19">
        <v>12398479.925189313</v>
      </c>
    </row>
    <row r="32" spans="1:6" x14ac:dyDescent="0.2">
      <c r="A32" s="18">
        <v>40848</v>
      </c>
      <c r="B32" s="19">
        <v>98268366.638516784</v>
      </c>
      <c r="C32" s="19">
        <v>64111229.492099278</v>
      </c>
      <c r="D32" s="19">
        <v>12167928.440468423</v>
      </c>
      <c r="E32" s="19">
        <v>12464112.077590926</v>
      </c>
    </row>
    <row r="33" spans="1:5" x14ac:dyDescent="0.2">
      <c r="A33" s="18">
        <v>40878</v>
      </c>
      <c r="B33" s="19">
        <v>98132894.335765302</v>
      </c>
      <c r="C33" s="19">
        <v>64303563.180575579</v>
      </c>
      <c r="D33" s="19">
        <v>12204432.225789828</v>
      </c>
      <c r="E33" s="19">
        <v>11733183.792468119</v>
      </c>
    </row>
    <row r="34" spans="1:5" x14ac:dyDescent="0.2">
      <c r="A34" s="20" t="s">
        <v>154</v>
      </c>
      <c r="B34" s="21">
        <v>1161687738.3756886</v>
      </c>
      <c r="C34" s="21">
        <v>759074447.61354375</v>
      </c>
      <c r="D34" s="21">
        <v>144067796.4331964</v>
      </c>
      <c r="E34" s="21">
        <v>141536707.17346385</v>
      </c>
    </row>
    <row r="35" spans="1:5" x14ac:dyDescent="0.2">
      <c r="A35" s="23"/>
      <c r="B35" s="24"/>
      <c r="C35" s="24"/>
      <c r="D35" s="24"/>
      <c r="E35" s="24"/>
    </row>
    <row r="36" spans="1:5" x14ac:dyDescent="0.2">
      <c r="A36" s="17" t="s">
        <v>149</v>
      </c>
      <c r="B36" s="17" t="s">
        <v>159</v>
      </c>
      <c r="C36" s="17" t="s">
        <v>160</v>
      </c>
      <c r="D36" s="17" t="s">
        <v>161</v>
      </c>
      <c r="E36" s="17" t="s">
        <v>162</v>
      </c>
    </row>
    <row r="37" spans="1:5" x14ac:dyDescent="0.2">
      <c r="A37" s="18">
        <v>40909</v>
      </c>
      <c r="B37" s="19">
        <v>98398183.12637262</v>
      </c>
      <c r="C37" s="19">
        <v>64496473.870117307</v>
      </c>
      <c r="D37" s="19">
        <v>12241045.522467196</v>
      </c>
      <c r="E37" s="19">
        <v>10124946.440502658</v>
      </c>
    </row>
    <row r="38" spans="1:5" x14ac:dyDescent="0.2">
      <c r="A38" s="18">
        <v>40940</v>
      </c>
      <c r="B38" s="19">
        <v>98693662.322276056</v>
      </c>
      <c r="C38" s="19">
        <v>64689963.291727662</v>
      </c>
      <c r="D38" s="19">
        <v>12277768.659034599</v>
      </c>
      <c r="E38" s="19">
        <v>10722742.2442894</v>
      </c>
    </row>
    <row r="39" spans="1:5" x14ac:dyDescent="0.2">
      <c r="A39" s="18">
        <v>40969</v>
      </c>
      <c r="B39" s="19">
        <v>99275862.562690228</v>
      </c>
      <c r="C39" s="19">
        <v>64884033.181602836</v>
      </c>
      <c r="D39" s="19">
        <v>12314601.965011703</v>
      </c>
      <c r="E39" s="19">
        <v>12048182.464323023</v>
      </c>
    </row>
    <row r="40" spans="1:5" x14ac:dyDescent="0.2">
      <c r="A40" s="18">
        <v>41000</v>
      </c>
      <c r="B40" s="19">
        <v>99790224.276717067</v>
      </c>
      <c r="C40" s="19">
        <v>65078685.281147644</v>
      </c>
      <c r="D40" s="19">
        <v>12351545.770906739</v>
      </c>
      <c r="E40" s="19">
        <v>12578153.007746546</v>
      </c>
    </row>
    <row r="41" spans="1:5" x14ac:dyDescent="0.2">
      <c r="A41" s="18">
        <v>41030</v>
      </c>
      <c r="B41" s="19">
        <v>99871172.324382707</v>
      </c>
      <c r="C41" s="19">
        <v>65273921.336991087</v>
      </c>
      <c r="D41" s="19">
        <v>12388600.40821946</v>
      </c>
      <c r="E41" s="19">
        <v>12385660.009702129</v>
      </c>
    </row>
    <row r="42" spans="1:5" x14ac:dyDescent="0.2">
      <c r="A42" s="18">
        <v>41061</v>
      </c>
      <c r="B42" s="19">
        <v>100428344.1424447</v>
      </c>
      <c r="C42" s="19">
        <v>65469743.101002052</v>
      </c>
      <c r="D42" s="19">
        <v>12425766.209444117</v>
      </c>
      <c r="E42" s="19">
        <v>12792506.319479389</v>
      </c>
    </row>
    <row r="43" spans="1:5" x14ac:dyDescent="0.2">
      <c r="A43" s="18">
        <v>41091</v>
      </c>
      <c r="B43" s="19">
        <v>100197716.36257614</v>
      </c>
      <c r="C43" s="19">
        <v>65666152.33030507</v>
      </c>
      <c r="D43" s="19">
        <v>12463043.508072451</v>
      </c>
      <c r="E43" s="19">
        <v>11824460.927568562</v>
      </c>
    </row>
    <row r="44" spans="1:5" x14ac:dyDescent="0.2">
      <c r="A44" s="18">
        <v>41122</v>
      </c>
      <c r="B44" s="19">
        <v>100964353.83990961</v>
      </c>
      <c r="C44" s="19">
        <v>65863150.787295982</v>
      </c>
      <c r="D44" s="19">
        <v>12500432.638596669</v>
      </c>
      <c r="E44" s="19">
        <v>12780556.098569635</v>
      </c>
    </row>
    <row r="45" spans="1:5" x14ac:dyDescent="0.2">
      <c r="A45" s="18">
        <v>41153</v>
      </c>
      <c r="B45" s="19">
        <v>101383447.15525226</v>
      </c>
      <c r="C45" s="19">
        <v>66060740.239657871</v>
      </c>
      <c r="D45" s="19">
        <v>12537933.936512459</v>
      </c>
      <c r="E45" s="19">
        <v>12966216.889927778</v>
      </c>
    </row>
    <row r="46" spans="1:5" x14ac:dyDescent="0.2">
      <c r="A46" s="18">
        <v>41183</v>
      </c>
      <c r="B46" s="19">
        <v>101507842.79629479</v>
      </c>
      <c r="C46" s="19">
        <v>66258922.460376844</v>
      </c>
      <c r="D46" s="19">
        <v>12575547.738321997</v>
      </c>
      <c r="E46" s="19">
        <v>12770382.373262828</v>
      </c>
    </row>
    <row r="47" spans="1:5" x14ac:dyDescent="0.2">
      <c r="A47" s="18">
        <v>41214</v>
      </c>
      <c r="B47" s="19">
        <v>101849600.60083225</v>
      </c>
      <c r="C47" s="19">
        <v>66457699.227757975</v>
      </c>
      <c r="D47" s="19">
        <v>12613274.381536962</v>
      </c>
      <c r="E47" s="19">
        <v>12837215.543146539</v>
      </c>
    </row>
    <row r="48" spans="1:5" x14ac:dyDescent="0.2">
      <c r="A48" s="18">
        <v>41244</v>
      </c>
      <c r="B48" s="19">
        <v>101723581.16775972</v>
      </c>
      <c r="C48" s="19">
        <v>66657072.325441256</v>
      </c>
      <c r="D48" s="19">
        <v>12651114.204681573</v>
      </c>
      <c r="E48" s="19">
        <v>12105101.606556334</v>
      </c>
    </row>
    <row r="49" spans="1:5" x14ac:dyDescent="0.2">
      <c r="A49" s="20" t="s">
        <v>154</v>
      </c>
      <c r="B49" s="21">
        <v>1204083990.6775081</v>
      </c>
      <c r="C49" s="21">
        <v>786856557.43342352</v>
      </c>
      <c r="D49" s="21">
        <v>149340674.94280592</v>
      </c>
      <c r="E49" s="21">
        <v>145936123.92507482</v>
      </c>
    </row>
    <row r="50" spans="1:5" x14ac:dyDescent="0.2">
      <c r="A50" s="23"/>
      <c r="B50" s="24"/>
      <c r="C50" s="24"/>
      <c r="D50" s="24"/>
      <c r="E50" s="24"/>
    </row>
    <row r="51" spans="1:5" x14ac:dyDescent="0.2">
      <c r="A51" s="25" t="s">
        <v>163</v>
      </c>
    </row>
    <row r="52" spans="1:5" x14ac:dyDescent="0.2">
      <c r="A52" s="2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AMF-Demonstrativo I</vt:lpstr>
      <vt:lpstr>Metas Anuais</vt:lpstr>
      <vt:lpstr>Metodologia Metas Anuais</vt:lpstr>
      <vt:lpstr>Contas Financeiras</vt:lpstr>
      <vt:lpstr>ANEXO I (2)</vt:lpstr>
      <vt:lpstr>irpf_segsoc_inss</vt:lpstr>
      <vt:lpstr>'AMF-Demonstrativo I'!Area_de_impressao</vt:lpstr>
      <vt:lpstr>'ANEXO I (2)'!Area_de_impressao</vt:lpstr>
      <vt:lpstr>irpf_segsoc_inss!Area_de_impressao</vt:lpstr>
      <vt:lpstr>'Metas Anuais'!Area_de_impressao</vt:lpstr>
      <vt:lpstr>'Metodologia Metas Anuais'!Area_de_impressao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446424</dc:creator>
  <cp:lastModifiedBy>Ieda Alves Batista Leite</cp:lastModifiedBy>
  <cp:lastPrinted>2013-11-21T19:47:01Z</cp:lastPrinted>
  <dcterms:created xsi:type="dcterms:W3CDTF">2005-03-21T19:05:07Z</dcterms:created>
  <dcterms:modified xsi:type="dcterms:W3CDTF">2013-11-21T19:47:29Z</dcterms:modified>
</cp:coreProperties>
</file>